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anceit-my.sharepoint.com/personal/rellinilerzg_ance_it/Documents/Boston/"/>
    </mc:Choice>
  </mc:AlternateContent>
  <xr:revisionPtr revIDLastSave="234" documentId="8_{A5E19579-3E5F-4DBB-8C1E-4C8EA5EDDFB2}" xr6:coauthVersionLast="47" xr6:coauthVersionMax="47" xr10:uidLastSave="{340C18E8-14DD-4B96-877D-C6A924DCBCD2}"/>
  <bookViews>
    <workbookView xWindow="-110" yWindow="-110" windowWidth="19420" windowHeight="10300" tabRatio="936" xr2:uid="{2FF1F8B2-BD65-4E10-A3B4-9A45A698F9B8}"/>
  </bookViews>
  <sheets>
    <sheet name="Copertina" sheetId="45" r:id="rId1"/>
    <sheet name="Dati di Base" sheetId="46" r:id="rId2"/>
    <sheet name="Proiezione Iniziative" sheetId="37" state="hidden" r:id="rId3"/>
    <sheet name="&gt;&gt; Analisi" sheetId="48" r:id="rId4"/>
    <sheet name="Calcolo baseline" sheetId="1" r:id="rId5"/>
    <sheet name="Dashboard baseline" sheetId="53" r:id="rId6"/>
    <sheet name="Proiezione inerziale" sheetId="34" r:id="rId7"/>
    <sheet name="Dashboard Proiezione inerziale" sheetId="55" r:id="rId8"/>
    <sheet name="Benchmark" sheetId="35" r:id="rId9"/>
    <sheet name="BL vs BM" sheetId="56" r:id="rId10"/>
    <sheet name="Sintesi" sheetId="24" r:id="rId11"/>
    <sheet name="&gt;&gt; Fonti" sheetId="8" state="hidden" r:id="rId12"/>
    <sheet name="Fuels" sheetId="25" state="hidden" r:id="rId13"/>
    <sheet name="Emissioni mezzi trasp. ISPRA" sheetId="4" state="hidden" r:id="rId14"/>
    <sheet name="Emissioni elettriche ISPRA" sheetId="11" state="hidden" r:id="rId15"/>
    <sheet name="Emissioni calore ISPRA" sheetId="27" state="hidden" r:id="rId16"/>
    <sheet name="Water supply" sheetId="14" state="hidden" r:id="rId17"/>
    <sheet name="Water treatment" sheetId="15" state="hidden" r:id="rId18"/>
    <sheet name="Transmission and distribution" sheetId="12" state="hidden" r:id="rId19"/>
    <sheet name="Material use" sheetId="16" state="hidden" r:id="rId20"/>
    <sheet name="Waste disposal" sheetId="17" state="hidden" r:id="rId21"/>
    <sheet name="Business travel- air" sheetId="18" state="hidden" r:id="rId22"/>
    <sheet name="Business travel- land" sheetId="20" state="hidden" r:id="rId23"/>
    <sheet name="Freighting goods" sheetId="21" state="hidden" r:id="rId24"/>
    <sheet name="Hotel stay" sheetId="22" state="hidden" r:id="rId25"/>
    <sheet name="Managed assets- vehicles" sheetId="23" state="hidden" r:id="rId26"/>
    <sheet name="&gt;&gt; Not used" sheetId="9" state="hidden" r:id="rId27"/>
    <sheet name="Business travel- sea" sheetId="19" state="hidden" r:id="rId28"/>
    <sheet name="Emissioni carburanti ISPRA" sheetId="10" state="hidden" r:id="rId29"/>
  </sheets>
  <externalReferences>
    <externalReference r:id="rId30"/>
    <externalReference r:id="rId31"/>
    <externalReference r:id="rId32"/>
    <externalReference r:id="rId33"/>
    <externalReference r:id="rId34"/>
    <externalReference r:id="rId35"/>
  </externalReferences>
  <definedNames>
    <definedName name="\o" localSheetId="3">#REF!</definedName>
    <definedName name="\o">#REF!</definedName>
    <definedName name="_1_" localSheetId="3">#REF!</definedName>
    <definedName name="_1_">#REF!</definedName>
    <definedName name="_xlnm._FilterDatabase" localSheetId="13" hidden="1">'Emissioni mezzi trasp. ISPRA'!$A$32:$P$306</definedName>
    <definedName name="a">#REF!</definedName>
    <definedName name="aa">#REF!</definedName>
    <definedName name="actualFuelNames">[1]General_listings!#REF!</definedName>
    <definedName name="Anni">'Dati di Base'!$B$8</definedName>
    <definedName name="_xlnm.Print_Area" localSheetId="8">Benchmark!$D$1:$U$135</definedName>
    <definedName name="_xlnm.Print_Area" localSheetId="6">'Proiezione inerziale'!$D$1:$V$151</definedName>
    <definedName name="b" localSheetId="3">#REF!</definedName>
    <definedName name="b">#REF!</definedName>
    <definedName name="banche_ita" localSheetId="3">#REF!</definedName>
    <definedName name="banche_ita">#REF!</definedName>
    <definedName name="BancheITA" localSheetId="3">#REF!,#REF!,#REF!</definedName>
    <definedName name="BancheITA">#REF!,#REF!,#REF!</definedName>
    <definedName name="bbbbb">#REF!</definedName>
    <definedName name="BrazilEFs">#REF!</definedName>
    <definedName name="BrazilMix">#REF!</definedName>
    <definedName name="BrazilYearMap">#REF!</definedName>
    <definedName name="ChinaYearMap">'[2]Electricity China and Taiwan'!#REF!</definedName>
    <definedName name="ChinaYearMaps">'[2]Electricity China and Taiwan'!#REF!</definedName>
    <definedName name="Coal_products">'[1]CO2 EFs'!#REF!</definedName>
    <definedName name="Countries" localSheetId="3">#REF!</definedName>
    <definedName name="Countries">#REF!</definedName>
    <definedName name="CountryReferenceTable" localSheetId="3">#REF!</definedName>
    <definedName name="CountryReferenceTable">#REF!</definedName>
    <definedName name="CustomEFs" localSheetId="3">#REF!</definedName>
    <definedName name="CustomEFs">#REF!</definedName>
    <definedName name="customFuelTypes">[1]General_listings!$B$395:$B$396</definedName>
    <definedName name="customTable">#REF!</definedName>
    <definedName name="DataCalcolo">'Dati di Base'!$B$7</definedName>
    <definedName name="ddddddddddd">#REF!</definedName>
    <definedName name="denominatorConversionTable">[1]General_listings!$B$344:$C$358</definedName>
    <definedName name="denominators">[1]General_listings!$C$320:$C$333</definedName>
    <definedName name="elenco_banche">#REF!</definedName>
    <definedName name="errorMessageTable">[1]General_listings!$B$401:$K$402</definedName>
    <definedName name="ff">#REF!</definedName>
    <definedName name="fuelCodes">[1]General_listings!#REF!</definedName>
    <definedName name="FuelDefinitions">[1]General_listings!$B$47:$F$95</definedName>
    <definedName name="Fuels">[1]General_listings!$B$47:$B$95</definedName>
    <definedName name="gasUnits">[1]General_listings!#REF!</definedName>
    <definedName name="GG">#REF!</definedName>
    <definedName name="GWPSets">'[3]Misc lists'!$B$37:$B$39</definedName>
    <definedName name="GWPTable">'[3]Misc lists'!$B$37:$E$39</definedName>
    <definedName name="H" localSheetId="3">#REF!</definedName>
    <definedName name="H">#REF!</definedName>
    <definedName name="hh" localSheetId="3">#REF!</definedName>
    <definedName name="hh">#REF!</definedName>
    <definedName name="ifitalia" localSheetId="3">#REF!</definedName>
    <definedName name="ifitalia">#REF!</definedName>
    <definedName name="II">#REF!</definedName>
    <definedName name="Impact_flag" localSheetId="12">#REF!</definedName>
    <definedName name="Impact_flag">#REF!</definedName>
    <definedName name="Impresa">'Dati di Base'!$B$5</definedName>
    <definedName name="Index" localSheetId="12">#REF!</definedName>
    <definedName name="Index">#REF!</definedName>
    <definedName name="IndexArray" localSheetId="12">#REF!</definedName>
    <definedName name="IndexArray">#REF!</definedName>
    <definedName name="Industries">[1]General_listings!$B$13:$B$21</definedName>
    <definedName name="K">#REF!</definedName>
    <definedName name="LatestChange" localSheetId="12">#REF!</definedName>
    <definedName name="LatestChange">#REF!</definedName>
    <definedName name="LatestPerson" localSheetId="12">#REF!</definedName>
    <definedName name="LatestPerson">#REF!</definedName>
    <definedName name="LatestVersion" localSheetId="12">#REF!</definedName>
    <definedName name="LatestVersion">#REF!</definedName>
    <definedName name="liquidUnits">[1]General_listings!#REF!</definedName>
    <definedName name="LL">#REF!</definedName>
    <definedName name="MM">#REF!</definedName>
    <definedName name="ModelName" localSheetId="12">#REF!</definedName>
    <definedName name="ModelName">#REF!</definedName>
    <definedName name="NN">#REF!</definedName>
    <definedName name="numeratorConversionTable">[1]General_listings!$B$337:$C$340</definedName>
    <definedName name="numerators">[1]General_listings!$B$320:$B$323</definedName>
    <definedName name="O">#REF!</definedName>
    <definedName name="Oil_products">'[1]CO2 EFs'!#REF!</definedName>
    <definedName name="OO" localSheetId="3">#REF!</definedName>
    <definedName name="OO">#REF!</definedName>
    <definedName name="Other_waste">'[1]CO2 EFs'!#REF!</definedName>
    <definedName name="PartitaIva">'Dati di Base'!$B$6</definedName>
    <definedName name="picture">"Picture32"</definedName>
    <definedName name="PP">#REF!</definedName>
    <definedName name="Quality_flag" localSheetId="12">#REF!</definedName>
    <definedName name="Quality_flag">#REF!</definedName>
    <definedName name="Ref_DD_Columns">'[4]Reference - Lookup and Unit'!$A$109:$A$120</definedName>
    <definedName name="Ref_DD_Fuel_Units">'[4]Reference - Lookup and Unit'!$A$4:$A$10</definedName>
    <definedName name="Ref_DD_Fuels" localSheetId="3">#REF!</definedName>
    <definedName name="Ref_DD_Fuels">#REF!</definedName>
    <definedName name="Ref_DD_IPCC_GWP">'[4]Reference - Lookup and Unit'!$A$85:$A$87</definedName>
    <definedName name="Ref_DD_MasterUnits">'[4]Reference - Lookup and Unit'!$A$73:$A$80</definedName>
    <definedName name="Ref_DD_Numerator">'[4]Reference - Lookup and Unit'!$A$11:$A$16</definedName>
    <definedName name="Ref_DD_Region">'[4]Reference - Lookup and Unit'!$A$36:$A$38</definedName>
    <definedName name="Ref_DD_Scope">'[4]Reference - Lookup and Unit'!$A$63:$A$64</definedName>
    <definedName name="Ref_DD_TransportMode">'[4]Reference - Lookup and Unit'!$A$43:$A$46</definedName>
    <definedName name="Ref_DD_vehicle_FuelUse" localSheetId="3">#REF!</definedName>
    <definedName name="Ref_DD_vehicle_FuelUse">#REF!</definedName>
    <definedName name="Ref_DD_vehicle_FuelUse_Other" localSheetId="3">#REF!</definedName>
    <definedName name="Ref_DD_vehicle_FuelUse_Other">#REF!</definedName>
    <definedName name="Ref_DD_vehicle_FuelUse_Other_AirCraft" localSheetId="3">#REF!</definedName>
    <definedName name="Ref_DD_vehicle_FuelUse_Other_AirCraft">#REF!</definedName>
    <definedName name="Ref_DD_vehicle_FuelUse_Other_Rail">#REF!</definedName>
    <definedName name="Ref_DD_vehicle_FuelUse_Other_Road">#REF!</definedName>
    <definedName name="Ref_DD_vehicle_FuelUse_Other_Water">#REF!</definedName>
    <definedName name="Ref_DD_vehicle_FuelUse_UK">#REF!</definedName>
    <definedName name="Ref_DD_vehicle_FuelUse_UK_AirCraft">#REF!</definedName>
    <definedName name="Ref_DD_vehicle_FuelUse_UK_Rail">#REF!</definedName>
    <definedName name="Ref_DD_vehicle_FuelUse_UK_Road">#REF!</definedName>
    <definedName name="Ref_DD_vehicle_FuelUse_UK_Water">#REF!</definedName>
    <definedName name="Ref_DD_vehicle_FuelUse_US">#REF!</definedName>
    <definedName name="Ref_DD_vehicle_FuelUse_US_Rail">#REF!</definedName>
    <definedName name="Ref_DD_vehicle_FuelUse_US_Road">#REF!</definedName>
    <definedName name="Ref_DD_vehicle_FuelUse_US_Water">#REF!</definedName>
    <definedName name="Ref_DD_vehicle_Passenger_Other">#REF!</definedName>
    <definedName name="Ref_DD_vehicle_Passenger_Other_AirCraft">#REF!</definedName>
    <definedName name="Ref_DD_vehicle_Passenger_Other_Rail">#REF!</definedName>
    <definedName name="Ref_DD_vehicle_Passenger_Other_Road">#REF!</definedName>
    <definedName name="Ref_DD_vehicle_Passenger_Other_Water">#REF!</definedName>
    <definedName name="Ref_DD_vehicle_Passenger_UK">#REF!</definedName>
    <definedName name="Ref_DD_vehicle_Passenger_UK_AirCraft">#REF!</definedName>
    <definedName name="Ref_DD_vehicle_Passenger_UK_Rail">#REF!</definedName>
    <definedName name="Ref_DD_vehicle_Passenger_UK_Road">#REF!</definedName>
    <definedName name="Ref_DD_vehicle_Passenger_UK_Water">#REF!</definedName>
    <definedName name="Ref_DD_vehicle_Passenger_US">#REF!</definedName>
    <definedName name="Ref_DD_vehicle_Passenger_US_Aircraft">#REF!</definedName>
    <definedName name="Ref_DD_vehicle_Passenger_US_Rail">#REF!</definedName>
    <definedName name="Ref_DD_vehicle_Passenger_US_Road">#REF!</definedName>
    <definedName name="Ref_DD_vehicle_Passenger_US_Water">#REF!</definedName>
    <definedName name="Ref_DD_vehicle_vehicleDistance_Other">#REF!</definedName>
    <definedName name="Ref_DD_vehicle_vehicleDistance_Other_Road">#REF!</definedName>
    <definedName name="Ref_DD_vehicle_vehicleDistance_UK">#REF!</definedName>
    <definedName name="Ref_DD_vehicle_vehicleDistance_UK_Road">#REF!</definedName>
    <definedName name="Ref_DD_vehicle_vehicleDistance_US">#REF!</definedName>
    <definedName name="Ref_DD_vehicle_vehicleDistance_US_Road">#REF!</definedName>
    <definedName name="Ref_DD_vehicle_WeightDistance_Other">#REF!</definedName>
    <definedName name="Ref_DD_vehicle_WeightDistance_Other_Aircraft">#REF!</definedName>
    <definedName name="Ref_DD_vehicle_WeightDistance_Other_Rail">#REF!</definedName>
    <definedName name="Ref_DD_vehicle_WeightDistance_Other_Road">#REF!</definedName>
    <definedName name="Ref_DD_vehicle_WeightDistance_Other_Water">#REF!</definedName>
    <definedName name="Ref_DD_vehicle_WeightDistance_UK">#REF!</definedName>
    <definedName name="Ref_DD_vehicle_WeightDistance_UK_Aircraft">#REF!</definedName>
    <definedName name="Ref_DD_vehicle_WeightDistance_UK_Rail">#REF!</definedName>
    <definedName name="Ref_DD_vehicle_WeightDistance_UK_Road">#REF!</definedName>
    <definedName name="Ref_DD_vehicle_WeightDistance_UK_Water">#REF!</definedName>
    <definedName name="Ref_DD_vehicle_WeightDistance_US">#REF!</definedName>
    <definedName name="Ref_DD_vehicle_WeightDistance_US_AirCraft">#REF!</definedName>
    <definedName name="Ref_DD_vehicle_WeightDistance_US_Rail">#REF!</definedName>
    <definedName name="Ref_DD_vehicle_WeightDistance_US_Road">#REF!</definedName>
    <definedName name="Ref_DD_vehicle_WeightDistance_US_Water">#REF!</definedName>
    <definedName name="Ref_EF_ByFuel">#REF!</definedName>
    <definedName name="Ref_EF_ByFuel_CH4_Other">#REF!</definedName>
    <definedName name="Ref_EF_ByFuel_CH4_UK">#REF!</definedName>
    <definedName name="Ref_EF_ByFuel_CH4_US">#REF!</definedName>
    <definedName name="Ref_EF_ByFuel_Other">#REF!</definedName>
    <definedName name="Ref_EF_ByFuel_UK">#REF!</definedName>
    <definedName name="Ref_EF_ByFuel_US">#REF!</definedName>
    <definedName name="Ref_EF_Fuel_Use">#REF!</definedName>
    <definedName name="Ref_EF_Public_Transport">#REF!</definedName>
    <definedName name="Ref_EF_Public_Transport_Other">#REF!</definedName>
    <definedName name="Ref_EF_Public_Transport_UK">#REF!</definedName>
    <definedName name="Ref_EF_Public_Transport_US">#REF!</definedName>
    <definedName name="Ref_EF_Vehicle_Distance">#REF!</definedName>
    <definedName name="Ref_EF_Vehicle_Distance_Other">#REF!</definedName>
    <definedName name="Ref_EF_Vehicle_Distance_UK">#REF!</definedName>
    <definedName name="Ref_EF_Vehicle_Distance_US">#REF!</definedName>
    <definedName name="Ref_EF_Weight_Distance">#REF!</definedName>
    <definedName name="Ref_EF_Weight_Distance_CH4">#REF!</definedName>
    <definedName name="Ref_EF_Weight_Distance_CH4_Other">#REF!</definedName>
    <definedName name="Ref_EF_Weight_Distance_CH4_UK">#REF!</definedName>
    <definedName name="Ref_EF_Weight_Distance_CH4_US">#REF!</definedName>
    <definedName name="Ref_EF_Weight_Distance_Other">#REF!</definedName>
    <definedName name="Ref_EF_Weight_Distance_UK">#REF!</definedName>
    <definedName name="Ref_EF_Weight_Distance_US">#REF!</definedName>
    <definedName name="Ref_From_Units">'[4]Reference - Lookup and Unit'!$A$4:$A$30</definedName>
    <definedName name="Ref_FuelUseVehicle_Other" localSheetId="3">#REF!</definedName>
    <definedName name="Ref_FuelUseVehicle_Other">#REF!</definedName>
    <definedName name="Ref_FuelUseVehicle_Other_Rail" localSheetId="3">#REF!</definedName>
    <definedName name="Ref_FuelUseVehicle_Other_Rail">#REF!</definedName>
    <definedName name="Ref_FuelUseVehicle_Other_Road" localSheetId="3">#REF!</definedName>
    <definedName name="Ref_FuelUseVehicle_Other_Road">#REF!</definedName>
    <definedName name="Ref_FuelUseVehicle_Other_Water">#REF!</definedName>
    <definedName name="Ref_FuelUseVehicle_UK">#REF!</definedName>
    <definedName name="Ref_FuelUseVehicle_UK_Rail">#REF!</definedName>
    <definedName name="Ref_FuelUseVehicle_UK_Road">#REF!</definedName>
    <definedName name="Ref_FuelUseVehicle_UK_Water">#REF!</definedName>
    <definedName name="Ref_FuelUseVehicle_US">#REF!</definedName>
    <definedName name="Ref_FuelUseVehicle_US_Rail">#REF!</definedName>
    <definedName name="Ref_FuelUseVehicle_US_Road">#REF!</definedName>
    <definedName name="Ref_FuelUseVehicle_US_water">#REF!</definedName>
    <definedName name="Ref_Master_Unit_Table">'[4]Reference - Lookup and Unit'!$B$4:$AB$30</definedName>
    <definedName name="REF_To_Unit">'[4]Reference - Lookup and Unit'!$B$3:$AB$3</definedName>
    <definedName name="Ref_Total_Emission">'[4]Activity Data'!$T$111</definedName>
    <definedName name="Ref_Total_Emission_Biomass">'[4]Activity Data'!$U$111</definedName>
    <definedName name="Risk_flag" localSheetId="3">#REF!</definedName>
    <definedName name="Risk_flag" localSheetId="12">#REF!</definedName>
    <definedName name="Risk_flag">#REF!</definedName>
    <definedName name="sectorDefinitions">[1]General_listings!$B$406:$F$414</definedName>
    <definedName name="Setting_IPCC_GWP_VERSION">[4]Settings!$B$11</definedName>
    <definedName name="SOCIETA" localSheetId="3">#REF!</definedName>
    <definedName name="SOCIETA">#REF!</definedName>
    <definedName name="solidUnits">[1]General_listings!#REF!</definedName>
    <definedName name="Status_Checking" localSheetId="12">#REF!</definedName>
    <definedName name="Status_Checking">#REF!</definedName>
    <definedName name="Status_Overall" localSheetId="12">#REF!</definedName>
    <definedName name="Status_Overall">#REF!</definedName>
    <definedName name="Status_Update" localSheetId="12">#REF!</definedName>
    <definedName name="Status_Update">#REF!</definedName>
    <definedName name="t_Business_travel_air">'Business travel- air'!$B$21:$M$36</definedName>
    <definedName name="t_Business_travel_land">'Business travel- land'!$B$23:$AJ$90</definedName>
    <definedName name="t_Business_travel_sea">'Business travel- sea'!$B$17:$H$20</definedName>
    <definedName name="t_Delivery_vehicles" localSheetId="3">#REF!</definedName>
    <definedName name="t_Delivery_vehicles" localSheetId="12">#REF!</definedName>
    <definedName name="t_Delivery_vehicles">#REF!</definedName>
    <definedName name="t_Freighting_goods">'Freighting goods'!$B$24:$AF$167</definedName>
    <definedName name="t_Fuels">Fuels!$B$22:$H$146</definedName>
    <definedName name="t_Heat_and_steam" localSheetId="3">#REF!</definedName>
    <definedName name="t_Heat_and_steam" localSheetId="12">#REF!</definedName>
    <definedName name="t_Heat_and_steam">#REF!</definedName>
    <definedName name="t_Hotel_Stay">'Hotel stay'!$B$21:$E$83</definedName>
    <definedName name="t_Managed_assets_electricity" localSheetId="3">#REF!</definedName>
    <definedName name="t_Managed_assets_electricity" localSheetId="12">#REF!</definedName>
    <definedName name="t_Managed_assets_electricity">#REF!</definedName>
    <definedName name="t_Managed_assets_vehicles">'Managed assets- vehicles'!$B$23:$AJ$98</definedName>
    <definedName name="t_Material_use">'Material use'!$B$20:$H$90</definedName>
    <definedName name="t_Outside_of_scopes" localSheetId="3">#REF!</definedName>
    <definedName name="t_Outside_of_scopes" localSheetId="12">#REF!</definedName>
    <definedName name="t_Outside_of_scopes">#REF!</definedName>
    <definedName name="t_Overseas_electricity" localSheetId="12">#REF!</definedName>
    <definedName name="t_Overseas_electricity">#REF!</definedName>
    <definedName name="t_UK_TD">'Transmission and distribution'!$F$20:$I$25</definedName>
    <definedName name="t_UK_TD_EVs" localSheetId="3">#REF!</definedName>
    <definedName name="t_UK_TD_EVs">#REF!</definedName>
    <definedName name="t_Waste_disposal">'Waste disposal'!$B$23:$K$90</definedName>
    <definedName name="t_Water_supply">'Water supply'!$B$17:$E$19</definedName>
    <definedName name="t_Water_treatment">'Water treatment'!$B$16:$E$18</definedName>
    <definedName name="t_WTT_bioenergy" localSheetId="3">#REF!</definedName>
    <definedName name="t_WTT_bioenergy" localSheetId="12">#REF!</definedName>
    <definedName name="t_WTT_bioenergy">#REF!</definedName>
    <definedName name="t_WTT_business_travel_air" localSheetId="12">#REF!</definedName>
    <definedName name="t_WTT_business_travel_air">#REF!</definedName>
    <definedName name="t_WTT_business_travel_sea" localSheetId="12">#REF!</definedName>
    <definedName name="t_WTT_business_travel_sea">#REF!</definedName>
    <definedName name="t_WTT_delivery_freight" localSheetId="12">#REF!</definedName>
    <definedName name="t_WTT_delivery_freight">#REF!</definedName>
    <definedName name="t_WTT_electricity" localSheetId="12">#REF!</definedName>
    <definedName name="t_WTT_electricity">#REF!</definedName>
    <definedName name="t_WTT_fuels" localSheetId="12">#REF!</definedName>
    <definedName name="t_WTT_fuels">#REF!</definedName>
    <definedName name="t_WTT_heat_and_steam" localSheetId="12">#REF!</definedName>
    <definedName name="t_WTT_heat_and_steam">#REF!</definedName>
    <definedName name="t_WTT_passenger_travel_land" localSheetId="12">#REF!</definedName>
    <definedName name="t_WTT_passenger_travel_land">#REF!</definedName>
    <definedName name="TaiwanCO2eEF">[3]Taiwan!$A$2:$B$7</definedName>
    <definedName name="Tbl_Fuel_Settings">[4]Settings!$B$16:$I$23</definedName>
    <definedName name="Tbl_vehical_Settings">[4]Settings!$B$28:$I$35</definedName>
    <definedName name="Team" localSheetId="3">#REF!</definedName>
    <definedName name="Team" localSheetId="12">#REF!</definedName>
    <definedName name="Team">#REF!</definedName>
    <definedName name="test">'[1]Tier 1 CH4  EFs'!$B$7:$B$60,'[1]Tier 1 CH4  EFs'!$E$7:$E$60</definedName>
    <definedName name="Total_WTT_EF_Gen" localSheetId="12">[5]Calc2_UK_WTT_Elec!#REF!</definedName>
    <definedName name="Total_WTT_EF_Gen">[5]Calc2_UK_WTT_Elec!#REF!</definedName>
    <definedName name="Totale_emissioni">#REF!</definedName>
    <definedName name="Totale_mezzi">#REF!</definedName>
    <definedName name="UN">'[6]Misc lists'!#REF!</definedName>
    <definedName name="Units">'[3]Misc lists'!$B$4:$B$5</definedName>
    <definedName name="unitStates">'[1]CO2 EFs'!$B$217:$F$230</definedName>
    <definedName name="UnitTable">'[3]Misc lists'!$B$4:$C$5</definedName>
    <definedName name="UNTable">'[6]Misc lists'!#REF!</definedName>
    <definedName name="USA">'[2]Electricity US'!#REF!</definedName>
    <definedName name="USAEFs">'[2]Electricity US'!#REF!</definedName>
    <definedName name="USAYearMap">'[3]Misc lists'!$B$53:$C$54</definedName>
    <definedName name="uuuu" localSheetId="3">#REF!</definedName>
    <definedName name="uuuu">#REF!</definedName>
    <definedName name="WA" localSheetId="3">#REF!</definedName>
    <definedName name="WA">#REF!</definedName>
    <definedName name="WW" localSheetId="3">#REF!</definedName>
    <definedName name="WW">#REF!</definedName>
    <definedName name="xx">#REF!</definedName>
    <definedName name="y">#REF!</definedName>
    <definedName name="Year_Reporting_WTT" localSheetId="12">[5]Calc2_UK_WTT_Elec!#REF!</definedName>
    <definedName name="Year_Reporting_WTT">[5]Calc2_UK_WTT_Elec!#REF!</definedName>
    <definedName name="yearMap">'[3]EIA EFS'!$P$9:$Q$17</definedName>
    <definedName name="YesNo" localSheetId="3">#REF!</definedName>
    <definedName name="YesNo" localSheetId="12">#REF!</definedName>
    <definedName name="YesNo">#REF!</definedName>
    <definedName name="YY" localSheetId="3">#REF!</definedName>
    <definedName name="YY">#REF!</definedName>
    <definedName name="yyy">#REF!</definedName>
    <definedName name="ZZ">#REF!</definedName>
    <definedName name="z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 r="F19" i="1"/>
  <c r="E107" i="35"/>
  <c r="E108" i="35"/>
  <c r="E109" i="35"/>
  <c r="D107" i="35"/>
  <c r="D108" i="35"/>
  <c r="D109" i="35"/>
  <c r="E106" i="35"/>
  <c r="D106" i="35"/>
  <c r="D102" i="35"/>
  <c r="E102" i="35"/>
  <c r="D100" i="35"/>
  <c r="E100" i="35"/>
  <c r="D101" i="35"/>
  <c r="E101" i="35"/>
  <c r="E99" i="35"/>
  <c r="D85" i="35"/>
  <c r="E85" i="35"/>
  <c r="D86" i="35"/>
  <c r="E86" i="35"/>
  <c r="D87" i="35"/>
  <c r="E87" i="35"/>
  <c r="D88" i="35"/>
  <c r="E88" i="35"/>
  <c r="D89" i="35"/>
  <c r="E89" i="35"/>
  <c r="D90" i="35"/>
  <c r="E90" i="35"/>
  <c r="D91" i="35"/>
  <c r="E91" i="35"/>
  <c r="D92" i="35"/>
  <c r="E92" i="35"/>
  <c r="D93" i="35"/>
  <c r="E93" i="35"/>
  <c r="D94" i="35"/>
  <c r="E94" i="35"/>
  <c r="D95" i="35"/>
  <c r="E95" i="35"/>
  <c r="D96" i="35"/>
  <c r="E96" i="35"/>
  <c r="D97" i="35"/>
  <c r="E97" i="35"/>
  <c r="D98" i="35"/>
  <c r="E98" i="35"/>
  <c r="D99" i="35"/>
  <c r="E77" i="35"/>
  <c r="E78" i="35"/>
  <c r="E79" i="35"/>
  <c r="E80" i="35"/>
  <c r="D77" i="35"/>
  <c r="D78" i="35"/>
  <c r="D79" i="35"/>
  <c r="D80" i="35"/>
  <c r="D63" i="35"/>
  <c r="E63" i="35"/>
  <c r="D64" i="35"/>
  <c r="E64" i="35"/>
  <c r="D65" i="35"/>
  <c r="E65" i="35"/>
  <c r="D66" i="35"/>
  <c r="E66" i="35"/>
  <c r="D67" i="35"/>
  <c r="E67" i="35"/>
  <c r="D68" i="35"/>
  <c r="E68" i="35"/>
  <c r="D69" i="35"/>
  <c r="E69" i="35"/>
  <c r="D70" i="35"/>
  <c r="E70" i="35"/>
  <c r="D71" i="35"/>
  <c r="E71" i="35"/>
  <c r="D72" i="35"/>
  <c r="E72" i="35"/>
  <c r="D73" i="35"/>
  <c r="E73" i="35"/>
  <c r="D74" i="35"/>
  <c r="E74" i="35"/>
  <c r="D75" i="35"/>
  <c r="E75" i="35"/>
  <c r="D76" i="35"/>
  <c r="E76" i="35"/>
  <c r="G123" i="1"/>
  <c r="F123" i="1"/>
  <c r="G113" i="1"/>
  <c r="F113" i="1"/>
  <c r="G107" i="1"/>
  <c r="F107" i="1"/>
  <c r="F98" i="1"/>
  <c r="G98" i="1"/>
  <c r="E36" i="35" l="1"/>
  <c r="L23" i="35"/>
  <c r="K23" i="35"/>
  <c r="J23" i="35"/>
  <c r="I23" i="35"/>
  <c r="H23" i="35"/>
  <c r="G23" i="35"/>
  <c r="O22" i="35"/>
  <c r="O23" i="35"/>
  <c r="O24" i="35"/>
  <c r="O25" i="35"/>
  <c r="O26" i="35"/>
  <c r="O27" i="35"/>
  <c r="E8" i="56" l="1"/>
  <c r="D8" i="56"/>
  <c r="E7" i="56"/>
  <c r="D7" i="56"/>
  <c r="E6" i="56"/>
  <c r="E5" i="56"/>
  <c r="D6" i="35"/>
  <c r="D7" i="35"/>
  <c r="D8" i="35"/>
  <c r="D5" i="35"/>
  <c r="F6" i="35"/>
  <c r="F7" i="35"/>
  <c r="F8" i="35"/>
  <c r="F5" i="35"/>
  <c r="E8" i="55"/>
  <c r="D8" i="55"/>
  <c r="E7" i="55"/>
  <c r="D7" i="55"/>
  <c r="E6" i="55"/>
  <c r="E5" i="55"/>
  <c r="E8" i="34"/>
  <c r="E7" i="34"/>
  <c r="E6" i="34"/>
  <c r="E5" i="34"/>
  <c r="D8" i="34"/>
  <c r="D7" i="34"/>
  <c r="D8" i="53"/>
  <c r="D7" i="53"/>
  <c r="E8" i="53"/>
  <c r="E7" i="53"/>
  <c r="E6" i="53"/>
  <c r="E5" i="53"/>
  <c r="E9" i="1"/>
  <c r="D9" i="1"/>
  <c r="E8" i="1"/>
  <c r="D8" i="1"/>
  <c r="M46" i="34" l="1"/>
  <c r="N46" i="34"/>
  <c r="O46" i="34"/>
  <c r="P46" i="34"/>
  <c r="Q46" i="34"/>
  <c r="R46" i="34"/>
  <c r="S46" i="34"/>
  <c r="T46" i="34"/>
  <c r="L46" i="34"/>
  <c r="J46" i="34"/>
  <c r="I46" i="34"/>
  <c r="T45" i="34"/>
  <c r="S45" i="34"/>
  <c r="R45" i="34"/>
  <c r="Q45" i="34"/>
  <c r="P45" i="34"/>
  <c r="K45" i="34"/>
  <c r="I45" i="34"/>
  <c r="J45" i="34" s="1"/>
  <c r="T44" i="34"/>
  <c r="S44" i="34"/>
  <c r="R44" i="34"/>
  <c r="Q44" i="34"/>
  <c r="P44" i="34"/>
  <c r="K44" i="34"/>
  <c r="I44" i="34"/>
  <c r="J44" i="34" s="1"/>
  <c r="T43" i="34"/>
  <c r="S43" i="34"/>
  <c r="R43" i="34"/>
  <c r="Q43" i="34"/>
  <c r="P43" i="34"/>
  <c r="K43" i="34"/>
  <c r="I43" i="34"/>
  <c r="J43" i="34" s="1"/>
  <c r="T42" i="34"/>
  <c r="S42" i="34"/>
  <c r="R42" i="34"/>
  <c r="Q42" i="34"/>
  <c r="P42" i="34"/>
  <c r="K42" i="34"/>
  <c r="I42" i="34"/>
  <c r="J42" i="34" s="1"/>
  <c r="T41" i="34"/>
  <c r="S41" i="34"/>
  <c r="R41" i="34"/>
  <c r="Q41" i="34"/>
  <c r="P41" i="34"/>
  <c r="K41" i="34"/>
  <c r="I41" i="34"/>
  <c r="J41" i="34" s="1"/>
  <c r="K40" i="34"/>
  <c r="P40" i="34"/>
  <c r="Q40" i="34"/>
  <c r="R40" i="34"/>
  <c r="S40" i="34"/>
  <c r="L45" i="34" l="1"/>
  <c r="O45" i="34" s="1"/>
  <c r="M45" i="34"/>
  <c r="N45" i="34"/>
  <c r="L44" i="34"/>
  <c r="O44" i="34" s="1"/>
  <c r="M44" i="34"/>
  <c r="N44" i="34"/>
  <c r="L43" i="34"/>
  <c r="O43" i="34" s="1"/>
  <c r="M43" i="34"/>
  <c r="N43" i="34"/>
  <c r="L42" i="34"/>
  <c r="O42" i="34" s="1"/>
  <c r="M42" i="34"/>
  <c r="N42" i="34"/>
  <c r="L41" i="34"/>
  <c r="M40" i="34"/>
  <c r="L40" i="34"/>
  <c r="N40" i="34" s="1"/>
  <c r="O40" i="34" s="1"/>
  <c r="M41" i="34" l="1"/>
  <c r="N41" i="34" l="1"/>
  <c r="O41" i="34" s="1"/>
  <c r="J41" i="1" l="1"/>
  <c r="I41" i="1"/>
  <c r="J15" i="1"/>
  <c r="H52" i="34" s="1"/>
  <c r="H36" i="35" s="1"/>
  <c r="I15" i="1"/>
  <c r="G52" i="34" s="1"/>
  <c r="G36" i="35" s="1"/>
  <c r="E52" i="34" l="1"/>
  <c r="J87" i="1"/>
  <c r="J86" i="1"/>
  <c r="J85" i="1"/>
  <c r="I85" i="1"/>
  <c r="I72" i="1"/>
  <c r="I87" i="1"/>
  <c r="I86" i="1"/>
  <c r="H65" i="1"/>
  <c r="H64" i="1"/>
  <c r="H66" i="1"/>
  <c r="L85" i="1" l="1"/>
  <c r="H113" i="34" s="1"/>
  <c r="H97" i="35" s="1"/>
  <c r="L87" i="1"/>
  <c r="H115" i="34" s="1"/>
  <c r="H99" i="35" s="1"/>
  <c r="J66" i="1"/>
  <c r="H94" i="34" s="1"/>
  <c r="I66" i="1"/>
  <c r="G94" i="34" s="1"/>
  <c r="G78" i="35" s="1"/>
  <c r="J64" i="1"/>
  <c r="H92" i="34" s="1"/>
  <c r="H76" i="35" s="1"/>
  <c r="I64" i="1"/>
  <c r="G92" i="34" s="1"/>
  <c r="G76" i="35" s="1"/>
  <c r="J65" i="1"/>
  <c r="H93" i="34" s="1"/>
  <c r="I65" i="1"/>
  <c r="G93" i="34" s="1"/>
  <c r="G77" i="35" s="1"/>
  <c r="L86" i="1"/>
  <c r="H114" i="34" s="1"/>
  <c r="H98" i="35" s="1"/>
  <c r="K87" i="1"/>
  <c r="G115" i="34" s="1"/>
  <c r="G99" i="35" s="1"/>
  <c r="K85" i="1"/>
  <c r="G113" i="34" s="1"/>
  <c r="G97" i="35" s="1"/>
  <c r="H94" i="1"/>
  <c r="E94" i="34" l="1"/>
  <c r="H78" i="35"/>
  <c r="E93" i="34"/>
  <c r="H77" i="35"/>
  <c r="I94" i="1"/>
  <c r="J94" i="1"/>
  <c r="E92" i="34"/>
  <c r="E113" i="34"/>
  <c r="E115" i="34"/>
  <c r="K86" i="1"/>
  <c r="G114" i="34" s="1"/>
  <c r="G98" i="35" s="1"/>
  <c r="H122" i="34" l="1"/>
  <c r="E122" i="34" s="1"/>
  <c r="G122" i="34"/>
  <c r="E114" i="34"/>
  <c r="E34" i="35"/>
  <c r="D34" i="35"/>
  <c r="H13" i="1"/>
  <c r="H106" i="35" l="1"/>
  <c r="G106" i="35"/>
  <c r="J13" i="1"/>
  <c r="H50" i="34" s="1"/>
  <c r="H34" i="35" s="1"/>
  <c r="I13" i="1"/>
  <c r="G50" i="34" s="1"/>
  <c r="G34" i="35" s="1"/>
  <c r="H110" i="1"/>
  <c r="G91" i="1"/>
  <c r="G69" i="1"/>
  <c r="G47" i="1"/>
  <c r="G43" i="1"/>
  <c r="F43" i="1"/>
  <c r="G29" i="1"/>
  <c r="G36" i="1" s="1"/>
  <c r="H12" i="1"/>
  <c r="E7" i="24"/>
  <c r="E6" i="24"/>
  <c r="E5" i="24"/>
  <c r="J72" i="1"/>
  <c r="K72" i="1" l="1"/>
  <c r="L72" i="1"/>
  <c r="H100" i="34" s="1"/>
  <c r="E50" i="34"/>
  <c r="J110" i="1"/>
  <c r="H138" i="34" s="1"/>
  <c r="I110" i="1"/>
  <c r="I12" i="1"/>
  <c r="J12" i="1"/>
  <c r="H49" i="34" s="1"/>
  <c r="G37" i="1"/>
  <c r="E7" i="1"/>
  <c r="E6" i="1"/>
  <c r="H28" i="1"/>
  <c r="H27" i="1"/>
  <c r="H26" i="1"/>
  <c r="G138" i="34" l="1"/>
  <c r="G122" i="35" s="1"/>
  <c r="G100" i="34"/>
  <c r="G84" i="35" s="1"/>
  <c r="G49" i="34"/>
  <c r="J26" i="1"/>
  <c r="H59" i="34" s="1"/>
  <c r="I26" i="1"/>
  <c r="G59" i="34" s="1"/>
  <c r="G43" i="35" s="1"/>
  <c r="I27" i="1"/>
  <c r="G60" i="34" s="1"/>
  <c r="G44" i="35" s="1"/>
  <c r="J27" i="1"/>
  <c r="H60" i="34" s="1"/>
  <c r="J28" i="1"/>
  <c r="H61" i="34" s="1"/>
  <c r="I28" i="1"/>
  <c r="G61" i="34" s="1"/>
  <c r="G45" i="35" s="1"/>
  <c r="E49" i="34"/>
  <c r="H122" i="35"/>
  <c r="E138" i="34"/>
  <c r="H84" i="35"/>
  <c r="E100" i="34"/>
  <c r="H45" i="35" l="1"/>
  <c r="E61" i="34"/>
  <c r="H44" i="35"/>
  <c r="E60" i="34"/>
  <c r="H43" i="35"/>
  <c r="E59" i="34"/>
  <c r="R21" i="24"/>
  <c r="Q21" i="24"/>
  <c r="P21" i="24"/>
  <c r="O21" i="24"/>
  <c r="N21" i="24"/>
  <c r="M21" i="24"/>
  <c r="L21" i="24"/>
  <c r="K21" i="24"/>
  <c r="J21" i="24"/>
  <c r="I21" i="24"/>
  <c r="H21" i="24"/>
  <c r="G21" i="24"/>
  <c r="H58" i="37" l="1"/>
  <c r="I55" i="37" l="1"/>
  <c r="G55" i="37"/>
  <c r="I11" i="37"/>
  <c r="G11" i="37"/>
  <c r="S10" i="37"/>
  <c r="T10" i="37" s="1"/>
  <c r="U10" i="37" s="1"/>
  <c r="V10" i="37" s="1"/>
  <c r="S13" i="37"/>
  <c r="T13" i="37"/>
  <c r="U13" i="37"/>
  <c r="V13" i="37"/>
  <c r="S19" i="37"/>
  <c r="T19" i="37"/>
  <c r="U19" i="37"/>
  <c r="V19" i="37" s="1"/>
  <c r="S28" i="37"/>
  <c r="T28" i="37" s="1"/>
  <c r="U28" i="37" s="1"/>
  <c r="V28" i="37" s="1"/>
  <c r="E58" i="37"/>
  <c r="F58" i="37"/>
  <c r="G58" i="37"/>
  <c r="D58" i="37"/>
  <c r="D59" i="37"/>
  <c r="D60" i="37"/>
  <c r="D61" i="37"/>
  <c r="D62" i="37"/>
  <c r="D63" i="37"/>
  <c r="D64" i="37"/>
  <c r="D65" i="37"/>
  <c r="D66" i="37"/>
  <c r="J28" i="37"/>
  <c r="K28" i="37" s="1"/>
  <c r="L28" i="37" s="1"/>
  <c r="M28" i="37" s="1"/>
  <c r="N28" i="37" s="1"/>
  <c r="O28" i="37" s="1"/>
  <c r="P28" i="37" s="1"/>
  <c r="Q28" i="37" s="1"/>
  <c r="R28" i="37" s="1"/>
  <c r="I25" i="37"/>
  <c r="H55" i="1"/>
  <c r="E37" i="16"/>
  <c r="H57" i="1" s="1"/>
  <c r="J57" i="1" l="1"/>
  <c r="H85" i="34" s="1"/>
  <c r="H69" i="35" s="1"/>
  <c r="I57" i="1"/>
  <c r="G85" i="34" s="1"/>
  <c r="G69" i="35" s="1"/>
  <c r="I55" i="1"/>
  <c r="G83" i="34" s="1"/>
  <c r="G67" i="35" s="1"/>
  <c r="J55" i="1"/>
  <c r="H83" i="34" s="1"/>
  <c r="H67" i="35" s="1"/>
  <c r="H59" i="37"/>
  <c r="H49" i="37"/>
  <c r="H50" i="37"/>
  <c r="H48" i="37"/>
  <c r="J25" i="37"/>
  <c r="H13" i="37"/>
  <c r="G13" i="37"/>
  <c r="E83" i="34" l="1"/>
  <c r="E85" i="34"/>
  <c r="H61" i="37"/>
  <c r="G60" i="37"/>
  <c r="G61" i="37"/>
  <c r="F61" i="37"/>
  <c r="K25" i="37"/>
  <c r="E33" i="35"/>
  <c r="E35" i="35"/>
  <c r="E37" i="35"/>
  <c r="E38" i="35"/>
  <c r="E39" i="35"/>
  <c r="E43" i="35"/>
  <c r="E44" i="35"/>
  <c r="E45" i="35"/>
  <c r="E49" i="35"/>
  <c r="E53" i="35"/>
  <c r="E54" i="35"/>
  <c r="E58" i="35"/>
  <c r="E62" i="35"/>
  <c r="E84" i="35"/>
  <c r="E113" i="35"/>
  <c r="E114" i="35"/>
  <c r="E115" i="35"/>
  <c r="E116" i="35"/>
  <c r="E117" i="35"/>
  <c r="E118" i="35"/>
  <c r="E122" i="35"/>
  <c r="E123" i="35"/>
  <c r="E124" i="35"/>
  <c r="E128" i="35"/>
  <c r="E129" i="35"/>
  <c r="E130" i="35"/>
  <c r="E131" i="35"/>
  <c r="E132" i="35"/>
  <c r="E133" i="35"/>
  <c r="E134" i="35"/>
  <c r="U27" i="35"/>
  <c r="T27" i="35"/>
  <c r="S27" i="35"/>
  <c r="R27" i="35"/>
  <c r="Q27" i="35"/>
  <c r="P27" i="35"/>
  <c r="U26" i="35"/>
  <c r="T26" i="35"/>
  <c r="S26" i="35"/>
  <c r="R26" i="35"/>
  <c r="Q26" i="35"/>
  <c r="P26" i="35"/>
  <c r="U25" i="35"/>
  <c r="T25" i="35"/>
  <c r="S25" i="35"/>
  <c r="R25" i="35"/>
  <c r="Q25" i="35"/>
  <c r="P25" i="35"/>
  <c r="U24" i="35"/>
  <c r="T24" i="35"/>
  <c r="S24" i="35"/>
  <c r="R24" i="35"/>
  <c r="Q24" i="35"/>
  <c r="P24" i="35"/>
  <c r="R23" i="35"/>
  <c r="U23" i="35"/>
  <c r="T23" i="35"/>
  <c r="S23" i="35"/>
  <c r="Q23" i="35"/>
  <c r="P23" i="35"/>
  <c r="U22" i="35"/>
  <c r="T22" i="35"/>
  <c r="S22" i="35"/>
  <c r="R22" i="35"/>
  <c r="Q22" i="35"/>
  <c r="P22" i="35"/>
  <c r="R21" i="35"/>
  <c r="S21" i="35" s="1"/>
  <c r="T21" i="35" s="1"/>
  <c r="U21" i="35" s="1"/>
  <c r="I21" i="35"/>
  <c r="J21" i="35" s="1"/>
  <c r="K21" i="35" s="1"/>
  <c r="L21" i="35" s="1"/>
  <c r="D129" i="35"/>
  <c r="D130" i="35"/>
  <c r="D131" i="35"/>
  <c r="D132" i="35"/>
  <c r="D133" i="35"/>
  <c r="D134" i="35"/>
  <c r="D128" i="35"/>
  <c r="D123" i="35"/>
  <c r="D124" i="35"/>
  <c r="D122" i="35"/>
  <c r="D114" i="35"/>
  <c r="D115" i="35"/>
  <c r="D116" i="35"/>
  <c r="D117" i="35"/>
  <c r="D118" i="35"/>
  <c r="D113" i="35"/>
  <c r="D84" i="35"/>
  <c r="D62" i="35"/>
  <c r="D58" i="35"/>
  <c r="D54" i="35"/>
  <c r="D53" i="35"/>
  <c r="D49" i="35"/>
  <c r="D44" i="35"/>
  <c r="D45" i="35"/>
  <c r="D43" i="35"/>
  <c r="D35" i="35"/>
  <c r="D37" i="35"/>
  <c r="D38" i="35"/>
  <c r="D39" i="35"/>
  <c r="D33" i="35"/>
  <c r="G33" i="35" l="1"/>
  <c r="H33" i="35"/>
  <c r="I25" i="34"/>
  <c r="H60" i="37"/>
  <c r="E59" i="37"/>
  <c r="F59" i="37"/>
  <c r="E61" i="37"/>
  <c r="F60" i="37"/>
  <c r="E60" i="37"/>
  <c r="H52" i="37"/>
  <c r="H53" i="37"/>
  <c r="I13" i="37"/>
  <c r="J13" i="37"/>
  <c r="L25" i="37"/>
  <c r="I52" i="34" l="1"/>
  <c r="I94" i="34"/>
  <c r="I93" i="34"/>
  <c r="I113" i="34"/>
  <c r="I92" i="34"/>
  <c r="I115" i="34"/>
  <c r="I122" i="34"/>
  <c r="I114" i="34"/>
  <c r="I50" i="34"/>
  <c r="I138" i="34"/>
  <c r="I100" i="34"/>
  <c r="I61" i="34"/>
  <c r="I60" i="34"/>
  <c r="I59" i="34"/>
  <c r="I85" i="34"/>
  <c r="I83" i="34"/>
  <c r="J25" i="34"/>
  <c r="H51" i="37"/>
  <c r="G59" i="37"/>
  <c r="H63" i="37"/>
  <c r="H64" i="37"/>
  <c r="M26" i="37"/>
  <c r="M25" i="37"/>
  <c r="K13" i="37"/>
  <c r="J52" i="34" l="1"/>
  <c r="J94" i="34"/>
  <c r="J93" i="34"/>
  <c r="J115" i="34"/>
  <c r="J92" i="34"/>
  <c r="J113" i="34"/>
  <c r="J114" i="34"/>
  <c r="J122" i="34"/>
  <c r="J50" i="34"/>
  <c r="J100" i="34"/>
  <c r="J138" i="34"/>
  <c r="J59" i="34"/>
  <c r="J61" i="34"/>
  <c r="J60" i="34"/>
  <c r="J83" i="34"/>
  <c r="J85" i="34"/>
  <c r="K25" i="34"/>
  <c r="H62" i="37"/>
  <c r="E62" i="37"/>
  <c r="G62" i="37"/>
  <c r="F62" i="37"/>
  <c r="G63" i="37"/>
  <c r="G64" i="37"/>
  <c r="F64" i="37"/>
  <c r="F63" i="37"/>
  <c r="L13" i="37"/>
  <c r="N26" i="37"/>
  <c r="N25" i="37"/>
  <c r="D135" i="35"/>
  <c r="D127" i="35"/>
  <c r="D125" i="35"/>
  <c r="D121" i="35"/>
  <c r="D119" i="35"/>
  <c r="D112" i="35"/>
  <c r="D110" i="35"/>
  <c r="D105" i="35"/>
  <c r="D103" i="35"/>
  <c r="D83" i="35"/>
  <c r="D81" i="35"/>
  <c r="D61" i="35"/>
  <c r="D59" i="35"/>
  <c r="D57" i="35"/>
  <c r="D55" i="35"/>
  <c r="D52" i="35"/>
  <c r="D50" i="35"/>
  <c r="D48" i="35"/>
  <c r="D46" i="35"/>
  <c r="D42" i="35"/>
  <c r="D40" i="35"/>
  <c r="D32" i="35"/>
  <c r="J47" i="34"/>
  <c r="T40" i="34"/>
  <c r="Q39" i="34"/>
  <c r="R39" i="34" s="1"/>
  <c r="S39" i="34" s="1"/>
  <c r="T39" i="34" s="1"/>
  <c r="I30" i="34"/>
  <c r="J30" i="34" s="1"/>
  <c r="K30" i="34" s="1"/>
  <c r="L30" i="34" s="1"/>
  <c r="Q19" i="34"/>
  <c r="R19" i="34" s="1"/>
  <c r="S19" i="34" s="1"/>
  <c r="T19" i="34" s="1"/>
  <c r="Q10" i="34"/>
  <c r="R10" i="34" s="1"/>
  <c r="S10" i="34" s="1"/>
  <c r="T10" i="34" s="1"/>
  <c r="K52" i="34" l="1"/>
  <c r="I36" i="35" s="1"/>
  <c r="K93" i="34"/>
  <c r="I77" i="35" s="1"/>
  <c r="K94" i="34"/>
  <c r="I78" i="35" s="1"/>
  <c r="K92" i="34"/>
  <c r="I76" i="35" s="1"/>
  <c r="K113" i="34"/>
  <c r="I97" i="35" s="1"/>
  <c r="K115" i="34"/>
  <c r="I99" i="35" s="1"/>
  <c r="K122" i="34"/>
  <c r="I106" i="35" s="1"/>
  <c r="K114" i="34"/>
  <c r="I98" i="35" s="1"/>
  <c r="K50" i="34"/>
  <c r="I34" i="35" s="1"/>
  <c r="K138" i="34"/>
  <c r="K100" i="34"/>
  <c r="K59" i="34"/>
  <c r="K60" i="34"/>
  <c r="K61" i="34"/>
  <c r="K83" i="34"/>
  <c r="I67" i="35" s="1"/>
  <c r="K85" i="34"/>
  <c r="I69" i="35" s="1"/>
  <c r="L25" i="34"/>
  <c r="H66" i="37"/>
  <c r="G66" i="37"/>
  <c r="F66" i="37"/>
  <c r="E63" i="37"/>
  <c r="E64" i="37"/>
  <c r="E66" i="37"/>
  <c r="O26" i="37"/>
  <c r="O25" i="37"/>
  <c r="M13" i="37"/>
  <c r="K47" i="34"/>
  <c r="L52" i="34" l="1"/>
  <c r="L93" i="34"/>
  <c r="L94" i="34"/>
  <c r="L92" i="34"/>
  <c r="L113" i="34"/>
  <c r="L115" i="34"/>
  <c r="L114" i="34"/>
  <c r="L122" i="34"/>
  <c r="L50" i="34"/>
  <c r="L138" i="34"/>
  <c r="L100" i="34"/>
  <c r="L61" i="34"/>
  <c r="L59" i="34"/>
  <c r="L60" i="34"/>
  <c r="L83" i="34"/>
  <c r="L85" i="34"/>
  <c r="M25" i="34"/>
  <c r="N13" i="37"/>
  <c r="P26" i="37"/>
  <c r="P25" i="37"/>
  <c r="L47" i="34"/>
  <c r="M52" i="34" l="1"/>
  <c r="M93" i="34"/>
  <c r="M94" i="34"/>
  <c r="M92" i="34"/>
  <c r="M115" i="34"/>
  <c r="M113" i="34"/>
  <c r="M114" i="34"/>
  <c r="M122" i="34"/>
  <c r="M50" i="34"/>
  <c r="M138" i="34"/>
  <c r="M100" i="34"/>
  <c r="M60" i="34"/>
  <c r="M61" i="34"/>
  <c r="M59" i="34"/>
  <c r="M85" i="34"/>
  <c r="M83" i="34"/>
  <c r="N25" i="34"/>
  <c r="Q26" i="37"/>
  <c r="Q25" i="37"/>
  <c r="O13" i="37"/>
  <c r="M47" i="34"/>
  <c r="N52" i="34" l="1"/>
  <c r="N93" i="34"/>
  <c r="N94" i="34"/>
  <c r="N92" i="34"/>
  <c r="N115" i="34"/>
  <c r="N113" i="34"/>
  <c r="N122" i="34"/>
  <c r="N114" i="34"/>
  <c r="N50" i="34"/>
  <c r="N100" i="34"/>
  <c r="N138" i="34"/>
  <c r="N61" i="34"/>
  <c r="N60" i="34"/>
  <c r="N59" i="34"/>
  <c r="N85" i="34"/>
  <c r="N83" i="34"/>
  <c r="O25" i="34"/>
  <c r="P13" i="37"/>
  <c r="R25" i="37"/>
  <c r="R26" i="37"/>
  <c r="N47" i="34"/>
  <c r="O52" i="34" l="1"/>
  <c r="O93" i="34"/>
  <c r="O94" i="34"/>
  <c r="O115" i="34"/>
  <c r="O113" i="34"/>
  <c r="O92" i="34"/>
  <c r="O122" i="34"/>
  <c r="O114" i="34"/>
  <c r="O50" i="34"/>
  <c r="O138" i="34"/>
  <c r="O100" i="34"/>
  <c r="O59" i="34"/>
  <c r="O60" i="34"/>
  <c r="O61" i="34"/>
  <c r="O85" i="34"/>
  <c r="O83" i="34"/>
  <c r="S26" i="37"/>
  <c r="S25" i="37"/>
  <c r="P25" i="34"/>
  <c r="Q13" i="37"/>
  <c r="O47" i="34"/>
  <c r="P52" i="34" l="1"/>
  <c r="J36" i="35" s="1"/>
  <c r="P93" i="34"/>
  <c r="J77" i="35" s="1"/>
  <c r="P94" i="34"/>
  <c r="J78" i="35" s="1"/>
  <c r="P113" i="34"/>
  <c r="J97" i="35" s="1"/>
  <c r="P115" i="34"/>
  <c r="J99" i="35" s="1"/>
  <c r="P92" i="34"/>
  <c r="J76" i="35" s="1"/>
  <c r="P122" i="34"/>
  <c r="J106" i="35" s="1"/>
  <c r="P114" i="34"/>
  <c r="J98" i="35" s="1"/>
  <c r="P50" i="34"/>
  <c r="J34" i="35" s="1"/>
  <c r="P138" i="34"/>
  <c r="P100" i="34"/>
  <c r="P60" i="34"/>
  <c r="P59" i="34"/>
  <c r="P61" i="34"/>
  <c r="P85" i="34"/>
  <c r="J69" i="35" s="1"/>
  <c r="P83" i="34"/>
  <c r="J67" i="35" s="1"/>
  <c r="T25" i="37"/>
  <c r="T26" i="37"/>
  <c r="Q25" i="34"/>
  <c r="R13" i="37"/>
  <c r="P47" i="34"/>
  <c r="Q52" i="34" l="1"/>
  <c r="K36" i="35" s="1"/>
  <c r="Q93" i="34"/>
  <c r="K77" i="35" s="1"/>
  <c r="Q94" i="34"/>
  <c r="K78" i="35" s="1"/>
  <c r="Q115" i="34"/>
  <c r="K99" i="35" s="1"/>
  <c r="Q113" i="34"/>
  <c r="K97" i="35" s="1"/>
  <c r="Q92" i="34"/>
  <c r="K76" i="35" s="1"/>
  <c r="Q114" i="34"/>
  <c r="K98" i="35" s="1"/>
  <c r="Q122" i="34"/>
  <c r="K106" i="35" s="1"/>
  <c r="Q50" i="34"/>
  <c r="K34" i="35" s="1"/>
  <c r="Q138" i="34"/>
  <c r="Q100" i="34"/>
  <c r="Q59" i="34"/>
  <c r="Q60" i="34"/>
  <c r="Q61" i="34"/>
  <c r="Q85" i="34"/>
  <c r="K69" i="35" s="1"/>
  <c r="Q83" i="34"/>
  <c r="K67" i="35" s="1"/>
  <c r="U25" i="37"/>
  <c r="U26" i="37"/>
  <c r="R25" i="34"/>
  <c r="Q47" i="34"/>
  <c r="R52" i="34" l="1"/>
  <c r="L36" i="35" s="1"/>
  <c r="R94" i="34"/>
  <c r="L78" i="35" s="1"/>
  <c r="R93" i="34"/>
  <c r="L77" i="35" s="1"/>
  <c r="R115" i="34"/>
  <c r="L99" i="35" s="1"/>
  <c r="R113" i="34"/>
  <c r="L97" i="35" s="1"/>
  <c r="R92" i="34"/>
  <c r="L76" i="35" s="1"/>
  <c r="R114" i="34"/>
  <c r="L98" i="35" s="1"/>
  <c r="R122" i="34"/>
  <c r="L106" i="35" s="1"/>
  <c r="R50" i="34"/>
  <c r="L34" i="35" s="1"/>
  <c r="R100" i="34"/>
  <c r="R138" i="34"/>
  <c r="R59" i="34"/>
  <c r="R60" i="34"/>
  <c r="R61" i="34"/>
  <c r="R85" i="34"/>
  <c r="L69" i="35" s="1"/>
  <c r="R83" i="34"/>
  <c r="L67" i="35" s="1"/>
  <c r="V26" i="37"/>
  <c r="V25" i="37"/>
  <c r="S25" i="34"/>
  <c r="R47" i="34"/>
  <c r="S52" i="34" l="1"/>
  <c r="M36" i="35" s="1"/>
  <c r="S94" i="34"/>
  <c r="M78" i="35" s="1"/>
  <c r="S93" i="34"/>
  <c r="M77" i="35" s="1"/>
  <c r="S115" i="34"/>
  <c r="M99" i="35" s="1"/>
  <c r="S113" i="34"/>
  <c r="M97" i="35" s="1"/>
  <c r="S92" i="34"/>
  <c r="M76" i="35" s="1"/>
  <c r="S114" i="34"/>
  <c r="M98" i="35" s="1"/>
  <c r="S122" i="34"/>
  <c r="M106" i="35" s="1"/>
  <c r="S50" i="34"/>
  <c r="M34" i="35" s="1"/>
  <c r="S100" i="34"/>
  <c r="S138" i="34"/>
  <c r="S61" i="34"/>
  <c r="S59" i="34"/>
  <c r="S60" i="34"/>
  <c r="S83" i="34"/>
  <c r="M67" i="35" s="1"/>
  <c r="S85" i="34"/>
  <c r="M69" i="35" s="1"/>
  <c r="T25" i="34"/>
  <c r="S47" i="34"/>
  <c r="T52" i="34" l="1"/>
  <c r="N36" i="35" s="1"/>
  <c r="T94" i="34"/>
  <c r="N78" i="35" s="1"/>
  <c r="T93" i="34"/>
  <c r="N77" i="35" s="1"/>
  <c r="T92" i="34"/>
  <c r="N76" i="35" s="1"/>
  <c r="T115" i="34"/>
  <c r="N99" i="35" s="1"/>
  <c r="T113" i="34"/>
  <c r="N97" i="35" s="1"/>
  <c r="T114" i="34"/>
  <c r="N98" i="35" s="1"/>
  <c r="T122" i="34"/>
  <c r="N106" i="35" s="1"/>
  <c r="T50" i="34"/>
  <c r="N34" i="35" s="1"/>
  <c r="T138" i="34"/>
  <c r="T100" i="34"/>
  <c r="T60" i="34"/>
  <c r="T59" i="34"/>
  <c r="T61" i="34"/>
  <c r="T83" i="34"/>
  <c r="N67" i="35" s="1"/>
  <c r="T85" i="34"/>
  <c r="N69" i="35" s="1"/>
  <c r="T47" i="34"/>
  <c r="F69" i="1" l="1"/>
  <c r="I90" i="1"/>
  <c r="J89" i="1"/>
  <c r="I89" i="1"/>
  <c r="L89" i="1" s="1"/>
  <c r="H117" i="34" s="1"/>
  <c r="H101" i="35" s="1"/>
  <c r="J88" i="1"/>
  <c r="I88" i="1"/>
  <c r="L88" i="1" s="1"/>
  <c r="H116" i="34" s="1"/>
  <c r="H100" i="35" s="1"/>
  <c r="J84" i="1"/>
  <c r="I84" i="1"/>
  <c r="L84" i="1" s="1"/>
  <c r="H112" i="34" s="1"/>
  <c r="H96" i="35" s="1"/>
  <c r="J83" i="1"/>
  <c r="I83" i="1"/>
  <c r="L83" i="1" s="1"/>
  <c r="H111" i="34" s="1"/>
  <c r="H95" i="35" s="1"/>
  <c r="I82" i="1"/>
  <c r="L82" i="1" s="1"/>
  <c r="H110" i="34" s="1"/>
  <c r="H94" i="35" s="1"/>
  <c r="J81" i="1"/>
  <c r="I81" i="1"/>
  <c r="L81" i="1" s="1"/>
  <c r="H109" i="34" s="1"/>
  <c r="H93" i="35" s="1"/>
  <c r="I80" i="1"/>
  <c r="L80" i="1" s="1"/>
  <c r="H108" i="34" s="1"/>
  <c r="H92" i="35" s="1"/>
  <c r="I79" i="1"/>
  <c r="J79" i="1"/>
  <c r="I77" i="1"/>
  <c r="I76" i="1"/>
  <c r="I75" i="1"/>
  <c r="I74" i="1"/>
  <c r="J78" i="1"/>
  <c r="J77" i="1"/>
  <c r="J76" i="1"/>
  <c r="J75" i="1"/>
  <c r="J74" i="1"/>
  <c r="J73" i="1"/>
  <c r="H68" i="1"/>
  <c r="H63" i="1"/>
  <c r="H60" i="1"/>
  <c r="H58" i="1"/>
  <c r="H56" i="1"/>
  <c r="H50" i="1"/>
  <c r="L79" i="1" l="1"/>
  <c r="H107" i="34" s="1"/>
  <c r="H91" i="35" s="1"/>
  <c r="J56" i="1"/>
  <c r="H84" i="34" s="1"/>
  <c r="H68" i="35" s="1"/>
  <c r="I56" i="1"/>
  <c r="G84" i="34" s="1"/>
  <c r="G68" i="35" s="1"/>
  <c r="J58" i="1"/>
  <c r="H86" i="34" s="1"/>
  <c r="H70" i="35" s="1"/>
  <c r="I58" i="1"/>
  <c r="G86" i="34" s="1"/>
  <c r="G70" i="35" s="1"/>
  <c r="J60" i="1"/>
  <c r="H88" i="34" s="1"/>
  <c r="H72" i="35" s="1"/>
  <c r="I60" i="1"/>
  <c r="G88" i="34" s="1"/>
  <c r="G72" i="35" s="1"/>
  <c r="J63" i="1"/>
  <c r="H91" i="34" s="1"/>
  <c r="H75" i="35" s="1"/>
  <c r="I63" i="1"/>
  <c r="G91" i="34" s="1"/>
  <c r="G75" i="35" s="1"/>
  <c r="J68" i="1"/>
  <c r="H96" i="34" s="1"/>
  <c r="I68" i="1"/>
  <c r="G96" i="34" s="1"/>
  <c r="G80" i="35" s="1"/>
  <c r="L73" i="1"/>
  <c r="H101" i="34" s="1"/>
  <c r="H85" i="35" s="1"/>
  <c r="L78" i="1"/>
  <c r="H106" i="34" s="1"/>
  <c r="H90" i="35" s="1"/>
  <c r="L74" i="1"/>
  <c r="H102" i="34" s="1"/>
  <c r="H86" i="35" s="1"/>
  <c r="L75" i="1"/>
  <c r="H103" i="34" s="1"/>
  <c r="H87" i="35" s="1"/>
  <c r="L76" i="1"/>
  <c r="H104" i="34" s="1"/>
  <c r="H88" i="35" s="1"/>
  <c r="L77" i="1"/>
  <c r="H105" i="34" s="1"/>
  <c r="H89" i="35" s="1"/>
  <c r="I50" i="1"/>
  <c r="J50" i="1"/>
  <c r="K82" i="1"/>
  <c r="G110" i="34" s="1"/>
  <c r="G94" i="35" s="1"/>
  <c r="K73" i="1"/>
  <c r="G101" i="34" s="1"/>
  <c r="G85" i="35" s="1"/>
  <c r="K78" i="1"/>
  <c r="G106" i="34" s="1"/>
  <c r="G90" i="35" s="1"/>
  <c r="K83" i="1"/>
  <c r="G111" i="34" s="1"/>
  <c r="G95" i="35" s="1"/>
  <c r="K77" i="1"/>
  <c r="G105" i="34" s="1"/>
  <c r="G89" i="35" s="1"/>
  <c r="K79" i="1"/>
  <c r="G107" i="34" s="1"/>
  <c r="G91" i="35" s="1"/>
  <c r="K81" i="1"/>
  <c r="G109" i="34" s="1"/>
  <c r="G93" i="35" s="1"/>
  <c r="K80" i="1"/>
  <c r="G108" i="34" s="1"/>
  <c r="G92" i="35" s="1"/>
  <c r="K76" i="1"/>
  <c r="G104" i="34" s="1"/>
  <c r="G88" i="35" s="1"/>
  <c r="K75" i="1"/>
  <c r="G103" i="34" s="1"/>
  <c r="G87" i="35" s="1"/>
  <c r="K74" i="1"/>
  <c r="G102" i="34" s="1"/>
  <c r="G86" i="35" s="1"/>
  <c r="K89" i="1"/>
  <c r="K88" i="1"/>
  <c r="K84" i="1"/>
  <c r="G112" i="34" s="1"/>
  <c r="G96" i="35" s="1"/>
  <c r="E117" i="34" l="1"/>
  <c r="T117" i="34" s="1"/>
  <c r="N101" i="35" s="1"/>
  <c r="G117" i="34"/>
  <c r="G101" i="35" s="1"/>
  <c r="E116" i="34"/>
  <c r="P116" i="34" s="1"/>
  <c r="J100" i="35" s="1"/>
  <c r="G116" i="34"/>
  <c r="G100" i="35" s="1"/>
  <c r="E96" i="34"/>
  <c r="S96" i="34" s="1"/>
  <c r="M80" i="35" s="1"/>
  <c r="H80" i="35"/>
  <c r="H78" i="34"/>
  <c r="G78" i="34"/>
  <c r="G62" i="35" s="1"/>
  <c r="E91" i="34"/>
  <c r="E88" i="34"/>
  <c r="H62" i="35"/>
  <c r="E78" i="34"/>
  <c r="E86" i="34"/>
  <c r="E84" i="34"/>
  <c r="E112" i="34"/>
  <c r="E102" i="34"/>
  <c r="E103" i="34"/>
  <c r="E104" i="34"/>
  <c r="E108" i="34"/>
  <c r="Q108" i="34" s="1"/>
  <c r="K92" i="35" s="1"/>
  <c r="E109" i="34"/>
  <c r="E107" i="34"/>
  <c r="E105" i="34"/>
  <c r="E111" i="34"/>
  <c r="E106" i="34"/>
  <c r="E101" i="34"/>
  <c r="H67" i="1"/>
  <c r="H62" i="1"/>
  <c r="H61" i="1"/>
  <c r="H59" i="1"/>
  <c r="H54" i="1"/>
  <c r="H53" i="1"/>
  <c r="H52" i="1"/>
  <c r="H51" i="1"/>
  <c r="F29" i="1"/>
  <c r="F36" i="1" s="1"/>
  <c r="L117" i="34" l="1"/>
  <c r="I117" i="34"/>
  <c r="J117" i="34"/>
  <c r="K117" i="34"/>
  <c r="I101" i="35" s="1"/>
  <c r="M117" i="34"/>
  <c r="N117" i="34"/>
  <c r="O117" i="34"/>
  <c r="P117" i="34"/>
  <c r="J101" i="35" s="1"/>
  <c r="Q117" i="34"/>
  <c r="K101" i="35" s="1"/>
  <c r="R117" i="34"/>
  <c r="L101" i="35" s="1"/>
  <c r="S117" i="34"/>
  <c r="M101" i="35" s="1"/>
  <c r="R116" i="34"/>
  <c r="L100" i="35" s="1"/>
  <c r="S116" i="34"/>
  <c r="M100" i="35" s="1"/>
  <c r="T116" i="34"/>
  <c r="N100" i="35" s="1"/>
  <c r="I116" i="34"/>
  <c r="J116" i="34"/>
  <c r="K116" i="34"/>
  <c r="I100" i="35" s="1"/>
  <c r="L116" i="34"/>
  <c r="M116" i="34"/>
  <c r="N116" i="34"/>
  <c r="O116" i="34"/>
  <c r="Q116" i="34"/>
  <c r="K100" i="35" s="1"/>
  <c r="I96" i="34"/>
  <c r="R96" i="34"/>
  <c r="L80" i="35" s="1"/>
  <c r="J96" i="34"/>
  <c r="T96" i="34"/>
  <c r="N80" i="35" s="1"/>
  <c r="K96" i="34"/>
  <c r="I80" i="35" s="1"/>
  <c r="L96" i="34"/>
  <c r="M96" i="34"/>
  <c r="N96" i="34"/>
  <c r="O96" i="34"/>
  <c r="P96" i="34"/>
  <c r="J80" i="35" s="1"/>
  <c r="Q96" i="34"/>
  <c r="K80" i="35" s="1"/>
  <c r="L108" i="34"/>
  <c r="M108" i="34"/>
  <c r="S108" i="34"/>
  <c r="M92" i="35" s="1"/>
  <c r="I108" i="34"/>
  <c r="O108" i="34"/>
  <c r="J59" i="1"/>
  <c r="H87" i="34" s="1"/>
  <c r="H71" i="35" s="1"/>
  <c r="I59" i="1"/>
  <c r="G87" i="34" s="1"/>
  <c r="G71" i="35" s="1"/>
  <c r="J61" i="1"/>
  <c r="H89" i="34" s="1"/>
  <c r="H73" i="35" s="1"/>
  <c r="I61" i="1"/>
  <c r="G89" i="34" s="1"/>
  <c r="G73" i="35" s="1"/>
  <c r="T88" i="34"/>
  <c r="N72" i="35" s="1"/>
  <c r="Q88" i="34"/>
  <c r="K72" i="35" s="1"/>
  <c r="P88" i="34"/>
  <c r="J72" i="35" s="1"/>
  <c r="O88" i="34"/>
  <c r="N88" i="34"/>
  <c r="M88" i="34"/>
  <c r="L88" i="34"/>
  <c r="K88" i="34"/>
  <c r="I72" i="35" s="1"/>
  <c r="J88" i="34"/>
  <c r="I88" i="34"/>
  <c r="S88" i="34"/>
  <c r="M72" i="35" s="1"/>
  <c r="R88" i="34"/>
  <c r="L72" i="35" s="1"/>
  <c r="J62" i="1"/>
  <c r="H90" i="34" s="1"/>
  <c r="H74" i="35" s="1"/>
  <c r="I62" i="1"/>
  <c r="G90" i="34" s="1"/>
  <c r="G74" i="35" s="1"/>
  <c r="J67" i="1"/>
  <c r="H95" i="34" s="1"/>
  <c r="I67" i="1"/>
  <c r="G95" i="34" s="1"/>
  <c r="G79" i="35" s="1"/>
  <c r="P91" i="34"/>
  <c r="J75" i="35" s="1"/>
  <c r="O91" i="34"/>
  <c r="N91" i="34"/>
  <c r="M91" i="34"/>
  <c r="L91" i="34"/>
  <c r="S91" i="34"/>
  <c r="M75" i="35" s="1"/>
  <c r="R91" i="34"/>
  <c r="L75" i="35" s="1"/>
  <c r="Q91" i="34"/>
  <c r="K75" i="35" s="1"/>
  <c r="K91" i="34"/>
  <c r="I75" i="35" s="1"/>
  <c r="J91" i="34"/>
  <c r="I91" i="34"/>
  <c r="T91" i="34"/>
  <c r="N75" i="35" s="1"/>
  <c r="P108" i="34"/>
  <c r="J92" i="35" s="1"/>
  <c r="J84" i="34"/>
  <c r="I84" i="34"/>
  <c r="M84" i="34"/>
  <c r="L84" i="34"/>
  <c r="K84" i="34"/>
  <c r="I68" i="35" s="1"/>
  <c r="T84" i="34"/>
  <c r="N68" i="35" s="1"/>
  <c r="S84" i="34"/>
  <c r="M68" i="35" s="1"/>
  <c r="R84" i="34"/>
  <c r="L68" i="35" s="1"/>
  <c r="Q84" i="34"/>
  <c r="K68" i="35" s="1"/>
  <c r="P84" i="34"/>
  <c r="J68" i="35" s="1"/>
  <c r="O84" i="34"/>
  <c r="N84" i="34"/>
  <c r="I51" i="1"/>
  <c r="J51" i="1"/>
  <c r="J52" i="1"/>
  <c r="H80" i="34" s="1"/>
  <c r="H64" i="35" s="1"/>
  <c r="I52" i="1"/>
  <c r="G80" i="34" s="1"/>
  <c r="G64" i="35" s="1"/>
  <c r="L86" i="34"/>
  <c r="K86" i="34"/>
  <c r="I70" i="35" s="1"/>
  <c r="J86" i="34"/>
  <c r="I86" i="34"/>
  <c r="N86" i="34"/>
  <c r="R86" i="34"/>
  <c r="L70" i="35" s="1"/>
  <c r="Q86" i="34"/>
  <c r="K70" i="35" s="1"/>
  <c r="P86" i="34"/>
  <c r="J70" i="35" s="1"/>
  <c r="O86" i="34"/>
  <c r="M86" i="34"/>
  <c r="T86" i="34"/>
  <c r="N70" i="35" s="1"/>
  <c r="S86" i="34"/>
  <c r="M70" i="35" s="1"/>
  <c r="I53" i="1"/>
  <c r="G81" i="34" s="1"/>
  <c r="G65" i="35" s="1"/>
  <c r="J53" i="1"/>
  <c r="H81" i="34" s="1"/>
  <c r="H65" i="35" s="1"/>
  <c r="M78" i="34"/>
  <c r="N78" i="34"/>
  <c r="O78" i="34"/>
  <c r="P78" i="34"/>
  <c r="Q78" i="34"/>
  <c r="R78" i="34"/>
  <c r="I78" i="34"/>
  <c r="S78" i="34"/>
  <c r="T78" i="34"/>
  <c r="J78" i="34"/>
  <c r="K78" i="34"/>
  <c r="L78" i="34"/>
  <c r="I54" i="1"/>
  <c r="G82" i="34" s="1"/>
  <c r="G66" i="35" s="1"/>
  <c r="J54" i="1"/>
  <c r="H82" i="34" s="1"/>
  <c r="H66" i="35" s="1"/>
  <c r="R108" i="34"/>
  <c r="L92" i="35" s="1"/>
  <c r="T108" i="34"/>
  <c r="N92" i="35" s="1"/>
  <c r="J108" i="34"/>
  <c r="K108" i="34"/>
  <c r="I92" i="35" s="1"/>
  <c r="N108" i="34"/>
  <c r="E110" i="34"/>
  <c r="O101" i="34"/>
  <c r="N101" i="34"/>
  <c r="M101" i="34"/>
  <c r="L101" i="34"/>
  <c r="K101" i="34"/>
  <c r="I85" i="35" s="1"/>
  <c r="J101" i="34"/>
  <c r="T101" i="34"/>
  <c r="N85" i="35" s="1"/>
  <c r="S101" i="34"/>
  <c r="M85" i="35" s="1"/>
  <c r="Q101" i="34"/>
  <c r="K85" i="35" s="1"/>
  <c r="P101" i="34"/>
  <c r="J85" i="35" s="1"/>
  <c r="I101" i="34"/>
  <c r="R101" i="34"/>
  <c r="L85" i="35" s="1"/>
  <c r="T103" i="34"/>
  <c r="N87" i="35" s="1"/>
  <c r="S103" i="34"/>
  <c r="M87" i="35" s="1"/>
  <c r="R103" i="34"/>
  <c r="L87" i="35" s="1"/>
  <c r="J103" i="34"/>
  <c r="I103" i="34"/>
  <c r="Q103" i="34"/>
  <c r="K87" i="35" s="1"/>
  <c r="P103" i="34"/>
  <c r="J87" i="35" s="1"/>
  <c r="O103" i="34"/>
  <c r="N103" i="34"/>
  <c r="M103" i="34"/>
  <c r="L103" i="34"/>
  <c r="K103" i="34"/>
  <c r="I87" i="35" s="1"/>
  <c r="S106" i="34"/>
  <c r="M90" i="35" s="1"/>
  <c r="R106" i="34"/>
  <c r="L90" i="35" s="1"/>
  <c r="Q106" i="34"/>
  <c r="K90" i="35" s="1"/>
  <c r="P106" i="34"/>
  <c r="J90" i="35" s="1"/>
  <c r="O106" i="34"/>
  <c r="N106" i="34"/>
  <c r="T106" i="34"/>
  <c r="N90" i="35" s="1"/>
  <c r="M106" i="34"/>
  <c r="L106" i="34"/>
  <c r="K106" i="34"/>
  <c r="I90" i="35" s="1"/>
  <c r="J106" i="34"/>
  <c r="I106" i="34"/>
  <c r="S102" i="34"/>
  <c r="M86" i="35" s="1"/>
  <c r="R102" i="34"/>
  <c r="L86" i="35" s="1"/>
  <c r="Q102" i="34"/>
  <c r="K86" i="35" s="1"/>
  <c r="P102" i="34"/>
  <c r="J86" i="35" s="1"/>
  <c r="O102" i="34"/>
  <c r="N102" i="34"/>
  <c r="T102" i="34"/>
  <c r="N86" i="35" s="1"/>
  <c r="M102" i="34"/>
  <c r="L102" i="34"/>
  <c r="K102" i="34"/>
  <c r="I86" i="35" s="1"/>
  <c r="J102" i="34"/>
  <c r="I102" i="34"/>
  <c r="S111" i="34"/>
  <c r="M95" i="35" s="1"/>
  <c r="R111" i="34"/>
  <c r="L95" i="35" s="1"/>
  <c r="Q111" i="34"/>
  <c r="K95" i="35" s="1"/>
  <c r="P111" i="34"/>
  <c r="J95" i="35" s="1"/>
  <c r="O111" i="34"/>
  <c r="N111" i="34"/>
  <c r="T111" i="34"/>
  <c r="N95" i="35" s="1"/>
  <c r="M111" i="34"/>
  <c r="L111" i="34"/>
  <c r="K111" i="34"/>
  <c r="I95" i="35" s="1"/>
  <c r="J111" i="34"/>
  <c r="I111" i="34"/>
  <c r="O105" i="34"/>
  <c r="N105" i="34"/>
  <c r="M105" i="34"/>
  <c r="L105" i="34"/>
  <c r="K105" i="34"/>
  <c r="I89" i="35" s="1"/>
  <c r="J105" i="34"/>
  <c r="T105" i="34"/>
  <c r="N89" i="35" s="1"/>
  <c r="S105" i="34"/>
  <c r="M89" i="35" s="1"/>
  <c r="R105" i="34"/>
  <c r="L89" i="35" s="1"/>
  <c r="Q105" i="34"/>
  <c r="K89" i="35" s="1"/>
  <c r="P105" i="34"/>
  <c r="J89" i="35" s="1"/>
  <c r="I105" i="34"/>
  <c r="T107" i="34"/>
  <c r="N91" i="35" s="1"/>
  <c r="S107" i="34"/>
  <c r="M91" i="35" s="1"/>
  <c r="R107" i="34"/>
  <c r="L91" i="35" s="1"/>
  <c r="L107" i="34"/>
  <c r="K107" i="34"/>
  <c r="I91" i="35" s="1"/>
  <c r="J107" i="34"/>
  <c r="I107" i="34"/>
  <c r="O107" i="34"/>
  <c r="N107" i="34"/>
  <c r="M107" i="34"/>
  <c r="Q107" i="34"/>
  <c r="K91" i="35" s="1"/>
  <c r="P107" i="34"/>
  <c r="J91" i="35" s="1"/>
  <c r="K109" i="34"/>
  <c r="I93" i="35" s="1"/>
  <c r="J109" i="34"/>
  <c r="I109" i="34"/>
  <c r="T109" i="34"/>
  <c r="N93" i="35" s="1"/>
  <c r="S109" i="34"/>
  <c r="M93" i="35" s="1"/>
  <c r="R109" i="34"/>
  <c r="L93" i="35" s="1"/>
  <c r="Q109" i="34"/>
  <c r="K93" i="35" s="1"/>
  <c r="P109" i="34"/>
  <c r="J93" i="35" s="1"/>
  <c r="O109" i="34"/>
  <c r="N109" i="34"/>
  <c r="M109" i="34"/>
  <c r="L109" i="34"/>
  <c r="T112" i="34"/>
  <c r="N96" i="35" s="1"/>
  <c r="S112" i="34"/>
  <c r="M96" i="35" s="1"/>
  <c r="R112" i="34"/>
  <c r="L96" i="35" s="1"/>
  <c r="N112" i="34"/>
  <c r="M112" i="34"/>
  <c r="L112" i="34"/>
  <c r="K112" i="34"/>
  <c r="I96" i="35" s="1"/>
  <c r="J112" i="34"/>
  <c r="I112" i="34"/>
  <c r="Q112" i="34"/>
  <c r="K96" i="35" s="1"/>
  <c r="P112" i="34"/>
  <c r="J96" i="35" s="1"/>
  <c r="O112" i="34"/>
  <c r="K104" i="34"/>
  <c r="I88" i="35" s="1"/>
  <c r="J104" i="34"/>
  <c r="I104" i="34"/>
  <c r="T104" i="34"/>
  <c r="N88" i="35" s="1"/>
  <c r="S104" i="34"/>
  <c r="M88" i="35" s="1"/>
  <c r="R104" i="34"/>
  <c r="L88" i="35" s="1"/>
  <c r="Q104" i="34"/>
  <c r="K88" i="35" s="1"/>
  <c r="P104" i="34"/>
  <c r="J88" i="35" s="1"/>
  <c r="O104" i="34"/>
  <c r="N104" i="34"/>
  <c r="M104" i="34"/>
  <c r="L104" i="34"/>
  <c r="N84" i="35"/>
  <c r="M84" i="35"/>
  <c r="H42" i="1"/>
  <c r="H14" i="1"/>
  <c r="E95" i="34" l="1"/>
  <c r="R95" i="34" s="1"/>
  <c r="L79" i="35" s="1"/>
  <c r="H79" i="35"/>
  <c r="H79" i="34"/>
  <c r="H63" i="35" s="1"/>
  <c r="J69" i="1"/>
  <c r="G79" i="34"/>
  <c r="G63" i="35" s="1"/>
  <c r="G81" i="35" s="1"/>
  <c r="I69" i="1"/>
  <c r="E81" i="34"/>
  <c r="E82" i="34"/>
  <c r="J14" i="1"/>
  <c r="H51" i="34" s="1"/>
  <c r="H35" i="35" s="1"/>
  <c r="I14" i="1"/>
  <c r="J42" i="1"/>
  <c r="H70" i="34" s="1"/>
  <c r="I42" i="1"/>
  <c r="G70" i="34" s="1"/>
  <c r="G54" i="35" s="1"/>
  <c r="K95" i="34"/>
  <c r="I79" i="35" s="1"/>
  <c r="J95" i="34"/>
  <c r="L95" i="34"/>
  <c r="E89" i="34"/>
  <c r="E80" i="34"/>
  <c r="E90" i="34"/>
  <c r="E87" i="34"/>
  <c r="O110" i="34"/>
  <c r="N110" i="34"/>
  <c r="M110" i="34"/>
  <c r="L110" i="34"/>
  <c r="K110" i="34"/>
  <c r="I94" i="35" s="1"/>
  <c r="J110" i="34"/>
  <c r="P110" i="34"/>
  <c r="J94" i="35" s="1"/>
  <c r="I110" i="34"/>
  <c r="T110" i="34"/>
  <c r="N94" i="35" s="1"/>
  <c r="S110" i="34"/>
  <c r="M94" i="35" s="1"/>
  <c r="R110" i="34"/>
  <c r="L94" i="35" s="1"/>
  <c r="Q110" i="34"/>
  <c r="K94" i="35" s="1"/>
  <c r="M95" i="34" l="1"/>
  <c r="N95" i="34"/>
  <c r="S95" i="34"/>
  <c r="M79" i="35" s="1"/>
  <c r="I95" i="34"/>
  <c r="T95" i="34"/>
  <c r="N79" i="35" s="1"/>
  <c r="O95" i="34"/>
  <c r="P95" i="34"/>
  <c r="J79" i="35" s="1"/>
  <c r="Q95" i="34"/>
  <c r="K79" i="35" s="1"/>
  <c r="H81" i="35"/>
  <c r="E79" i="34"/>
  <c r="I79" i="34" s="1"/>
  <c r="G51" i="34"/>
  <c r="G35" i="35" s="1"/>
  <c r="T87" i="34"/>
  <c r="N71" i="35" s="1"/>
  <c r="S87" i="34"/>
  <c r="M71" i="35" s="1"/>
  <c r="R87" i="34"/>
  <c r="L71" i="35" s="1"/>
  <c r="Q87" i="34"/>
  <c r="K71" i="35" s="1"/>
  <c r="P87" i="34"/>
  <c r="J71" i="35" s="1"/>
  <c r="O87" i="34"/>
  <c r="N87" i="34"/>
  <c r="M87" i="34"/>
  <c r="L87" i="34"/>
  <c r="K87" i="34"/>
  <c r="I71" i="35" s="1"/>
  <c r="J87" i="34"/>
  <c r="I87" i="34"/>
  <c r="T90" i="34"/>
  <c r="N74" i="35" s="1"/>
  <c r="S90" i="34"/>
  <c r="M74" i="35" s="1"/>
  <c r="R90" i="34"/>
  <c r="L74" i="35" s="1"/>
  <c r="Q90" i="34"/>
  <c r="K74" i="35" s="1"/>
  <c r="P90" i="34"/>
  <c r="J74" i="35" s="1"/>
  <c r="O90" i="34"/>
  <c r="N90" i="34"/>
  <c r="M90" i="34"/>
  <c r="L90" i="34"/>
  <c r="K90" i="34"/>
  <c r="I74" i="35" s="1"/>
  <c r="J90" i="34"/>
  <c r="I90" i="34"/>
  <c r="P80" i="34"/>
  <c r="J64" i="35" s="1"/>
  <c r="O80" i="34"/>
  <c r="N80" i="34"/>
  <c r="M80" i="34"/>
  <c r="L80" i="34"/>
  <c r="J80" i="34"/>
  <c r="I80" i="34"/>
  <c r="K80" i="34"/>
  <c r="I64" i="35" s="1"/>
  <c r="T80" i="34"/>
  <c r="N64" i="35" s="1"/>
  <c r="S80" i="34"/>
  <c r="M64" i="35" s="1"/>
  <c r="R80" i="34"/>
  <c r="L64" i="35" s="1"/>
  <c r="Q80" i="34"/>
  <c r="K64" i="35" s="1"/>
  <c r="H54" i="35"/>
  <c r="E70" i="34"/>
  <c r="S89" i="34"/>
  <c r="M73" i="35" s="1"/>
  <c r="R89" i="34"/>
  <c r="L73" i="35" s="1"/>
  <c r="Q89" i="34"/>
  <c r="K73" i="35" s="1"/>
  <c r="P89" i="34"/>
  <c r="J73" i="35" s="1"/>
  <c r="T89" i="34"/>
  <c r="N73" i="35" s="1"/>
  <c r="O89" i="34"/>
  <c r="N89" i="34"/>
  <c r="M89" i="34"/>
  <c r="L89" i="34"/>
  <c r="K89" i="34"/>
  <c r="I73" i="35" s="1"/>
  <c r="J89" i="34"/>
  <c r="I89" i="34"/>
  <c r="E51" i="34"/>
  <c r="I82" i="34"/>
  <c r="Q82" i="34"/>
  <c r="K66" i="35" s="1"/>
  <c r="P82" i="34"/>
  <c r="J66" i="35" s="1"/>
  <c r="N82" i="34"/>
  <c r="M82" i="34"/>
  <c r="L82" i="34"/>
  <c r="T82" i="34"/>
  <c r="N66" i="35" s="1"/>
  <c r="S82" i="34"/>
  <c r="M66" i="35" s="1"/>
  <c r="R82" i="34"/>
  <c r="L66" i="35" s="1"/>
  <c r="K82" i="34"/>
  <c r="I66" i="35" s="1"/>
  <c r="J82" i="34"/>
  <c r="O82" i="34"/>
  <c r="K81" i="34"/>
  <c r="I65" i="35" s="1"/>
  <c r="J81" i="34"/>
  <c r="I81" i="34"/>
  <c r="T81" i="34"/>
  <c r="N65" i="35" s="1"/>
  <c r="S81" i="34"/>
  <c r="M65" i="35" s="1"/>
  <c r="R81" i="34"/>
  <c r="L65" i="35" s="1"/>
  <c r="O81" i="34"/>
  <c r="N81" i="34"/>
  <c r="M81" i="34"/>
  <c r="L81" i="34"/>
  <c r="Q81" i="34"/>
  <c r="K65" i="35" s="1"/>
  <c r="P81" i="34"/>
  <c r="J65" i="35" s="1"/>
  <c r="Q79" i="34" l="1"/>
  <c r="K63" i="35" s="1"/>
  <c r="P79" i="34"/>
  <c r="J63" i="35" s="1"/>
  <c r="S79" i="34"/>
  <c r="M63" i="35" s="1"/>
  <c r="T79" i="34"/>
  <c r="N63" i="35" s="1"/>
  <c r="R79" i="34"/>
  <c r="L63" i="35" s="1"/>
  <c r="O79" i="34"/>
  <c r="N79" i="34"/>
  <c r="M79" i="34"/>
  <c r="L79" i="34"/>
  <c r="K79" i="34"/>
  <c r="I63" i="35" s="1"/>
  <c r="J79" i="34"/>
  <c r="M70" i="34"/>
  <c r="Q70" i="34"/>
  <c r="L70" i="34"/>
  <c r="O70" i="34"/>
  <c r="P70" i="34"/>
  <c r="S70" i="34"/>
  <c r="M54" i="35" s="1"/>
  <c r="J70" i="34"/>
  <c r="K70" i="34"/>
  <c r="N70" i="34"/>
  <c r="R70" i="34"/>
  <c r="I70" i="34"/>
  <c r="T70" i="34"/>
  <c r="N54" i="35" s="1"/>
  <c r="O51" i="34"/>
  <c r="P51" i="34"/>
  <c r="J35" i="35" s="1"/>
  <c r="L51" i="34"/>
  <c r="M51" i="34"/>
  <c r="N51" i="34"/>
  <c r="K51" i="34"/>
  <c r="I35" i="35" s="1"/>
  <c r="R51" i="34"/>
  <c r="L35" i="35" s="1"/>
  <c r="I51" i="34"/>
  <c r="T51" i="34"/>
  <c r="N35" i="35" s="1"/>
  <c r="J51" i="34"/>
  <c r="Q51" i="34"/>
  <c r="K35" i="35" s="1"/>
  <c r="S51" i="34"/>
  <c r="M35" i="35" s="1"/>
  <c r="N62" i="35"/>
  <c r="N81" i="35" s="1"/>
  <c r="F47" i="1"/>
  <c r="F91" i="1"/>
  <c r="J90" i="1" s="1"/>
  <c r="L90" i="1" l="1"/>
  <c r="K90" i="1"/>
  <c r="M62" i="35"/>
  <c r="M81" i="35" s="1"/>
  <c r="G118" i="34" l="1"/>
  <c r="G102" i="35" s="1"/>
  <c r="G103" i="35" s="1"/>
  <c r="K91" i="1"/>
  <c r="H118" i="34"/>
  <c r="H102" i="35" s="1"/>
  <c r="H103" i="35" s="1"/>
  <c r="L91" i="1"/>
  <c r="H96" i="1"/>
  <c r="H95" i="1"/>
  <c r="E118" i="34" l="1"/>
  <c r="J95" i="1"/>
  <c r="I95" i="1"/>
  <c r="J96" i="1"/>
  <c r="H124" i="34" s="1"/>
  <c r="H108" i="35" s="1"/>
  <c r="I96" i="1"/>
  <c r="G124" i="34" s="1"/>
  <c r="G108" i="35" s="1"/>
  <c r="G119" i="34"/>
  <c r="I97" i="34"/>
  <c r="H123" i="34" l="1"/>
  <c r="E123" i="34" s="1"/>
  <c r="G123" i="34"/>
  <c r="J118" i="34"/>
  <c r="I118" i="34"/>
  <c r="I119" i="34" s="1"/>
  <c r="K118" i="34"/>
  <c r="I102" i="35" s="1"/>
  <c r="R118" i="34"/>
  <c r="L102" i="35" s="1"/>
  <c r="Q118" i="34"/>
  <c r="K102" i="35" s="1"/>
  <c r="P118" i="34"/>
  <c r="J102" i="35" s="1"/>
  <c r="N118" i="34"/>
  <c r="M118" i="34"/>
  <c r="L118" i="34"/>
  <c r="T118" i="34"/>
  <c r="N102" i="35" s="1"/>
  <c r="N103" i="35" s="1"/>
  <c r="S118" i="34"/>
  <c r="M102" i="35" s="1"/>
  <c r="M103" i="35" s="1"/>
  <c r="O118" i="34"/>
  <c r="E124" i="34"/>
  <c r="G97" i="34"/>
  <c r="S97" i="34"/>
  <c r="T97" i="34"/>
  <c r="M14" i="1"/>
  <c r="H107" i="35" l="1"/>
  <c r="G107" i="35"/>
  <c r="T119" i="34"/>
  <c r="S119" i="34"/>
  <c r="Q123" i="34"/>
  <c r="K107" i="35" s="1"/>
  <c r="P123" i="34"/>
  <c r="J107" i="35" s="1"/>
  <c r="O123" i="34"/>
  <c r="N123" i="34"/>
  <c r="M123" i="34"/>
  <c r="L123" i="34"/>
  <c r="K123" i="34"/>
  <c r="I107" i="35" s="1"/>
  <c r="T123" i="34"/>
  <c r="N107" i="35" s="1"/>
  <c r="S123" i="34"/>
  <c r="M107" i="35" s="1"/>
  <c r="R123" i="34"/>
  <c r="L107" i="35" s="1"/>
  <c r="J123" i="34"/>
  <c r="I123" i="34"/>
  <c r="O124" i="34"/>
  <c r="N124" i="34"/>
  <c r="M124" i="34"/>
  <c r="L124" i="34"/>
  <c r="K124" i="34"/>
  <c r="I108" i="35" s="1"/>
  <c r="S124" i="34"/>
  <c r="M108" i="35" s="1"/>
  <c r="R124" i="34"/>
  <c r="L108" i="35" s="1"/>
  <c r="Q124" i="34"/>
  <c r="K108" i="35" s="1"/>
  <c r="P124" i="34"/>
  <c r="J108" i="35" s="1"/>
  <c r="J124" i="34"/>
  <c r="I124" i="34"/>
  <c r="T124" i="34"/>
  <c r="N108" i="35" s="1"/>
  <c r="H39" i="37"/>
  <c r="E39" i="37" s="1"/>
  <c r="H40" i="37"/>
  <c r="E40" i="37" s="1"/>
  <c r="F37" i="1"/>
  <c r="H31" i="37" l="1"/>
  <c r="E48" i="37" s="1"/>
  <c r="G40" i="37"/>
  <c r="G39" i="37"/>
  <c r="G31" i="37"/>
  <c r="E31" i="37" l="1"/>
  <c r="E51" i="37"/>
  <c r="E52" i="37"/>
  <c r="E53" i="37"/>
  <c r="E50" i="37"/>
  <c r="E49" i="37"/>
  <c r="I39" i="37"/>
  <c r="K39" i="37"/>
  <c r="N39" i="37"/>
  <c r="L39" i="37"/>
  <c r="O39" i="37"/>
  <c r="P39" i="37"/>
  <c r="Q39" i="37"/>
  <c r="I40" i="37"/>
  <c r="K40" i="37"/>
  <c r="N40" i="37"/>
  <c r="L40" i="37"/>
  <c r="O40" i="37"/>
  <c r="P40" i="37"/>
  <c r="Q40" i="37"/>
  <c r="I31" i="37"/>
  <c r="K31" i="37"/>
  <c r="L31" i="37"/>
  <c r="N31" i="37"/>
  <c r="O31" i="37"/>
  <c r="P31" i="37"/>
  <c r="Q31" i="37"/>
  <c r="J45" i="35" l="1"/>
  <c r="R40" i="37"/>
  <c r="S31" i="37"/>
  <c r="N44" i="35"/>
  <c r="V39" i="37"/>
  <c r="V31" i="37"/>
  <c r="K49" i="37"/>
  <c r="K48" i="37"/>
  <c r="K50" i="37"/>
  <c r="K51" i="37"/>
  <c r="K52" i="37"/>
  <c r="K53" i="37"/>
  <c r="Q49" i="37"/>
  <c r="Q48" i="37"/>
  <c r="Q50" i="37"/>
  <c r="Q51" i="37"/>
  <c r="Q53" i="37"/>
  <c r="Q52" i="37"/>
  <c r="M44" i="35"/>
  <c r="U39" i="37"/>
  <c r="T31" i="37"/>
  <c r="P49" i="37"/>
  <c r="P48" i="37"/>
  <c r="P50" i="37"/>
  <c r="P51" i="37"/>
  <c r="P52" i="37"/>
  <c r="P53" i="37"/>
  <c r="N45" i="35"/>
  <c r="V40" i="37"/>
  <c r="L44" i="35"/>
  <c r="T39" i="37"/>
  <c r="L48" i="37"/>
  <c r="L50" i="37"/>
  <c r="L49" i="37"/>
  <c r="L51" i="37"/>
  <c r="L53" i="37"/>
  <c r="L52" i="37"/>
  <c r="R31" i="37"/>
  <c r="O50" i="37"/>
  <c r="O49" i="37"/>
  <c r="O48" i="37"/>
  <c r="O51" i="37"/>
  <c r="O53" i="37"/>
  <c r="O52" i="37"/>
  <c r="M45" i="35"/>
  <c r="U40" i="37"/>
  <c r="K44" i="35"/>
  <c r="S39" i="37"/>
  <c r="I44" i="35"/>
  <c r="M39" i="37"/>
  <c r="N50" i="37"/>
  <c r="N49" i="37"/>
  <c r="N48" i="37"/>
  <c r="N51" i="37"/>
  <c r="N52" i="37"/>
  <c r="N53" i="37"/>
  <c r="L45" i="35"/>
  <c r="T40" i="37"/>
  <c r="I45" i="35"/>
  <c r="M40" i="37"/>
  <c r="J44" i="35"/>
  <c r="R39" i="37"/>
  <c r="U31" i="37"/>
  <c r="M31" i="37"/>
  <c r="K45" i="35"/>
  <c r="S40" i="37"/>
  <c r="O90" i="17"/>
  <c r="O89" i="17"/>
  <c r="O88" i="17"/>
  <c r="P90" i="17"/>
  <c r="P89" i="17"/>
  <c r="P88" i="17"/>
  <c r="P83" i="17"/>
  <c r="O83" i="17"/>
  <c r="P82" i="17"/>
  <c r="O82" i="17"/>
  <c r="P81" i="17"/>
  <c r="O81" i="17"/>
  <c r="P80" i="17"/>
  <c r="O80" i="17"/>
  <c r="P79" i="17"/>
  <c r="O79" i="17"/>
  <c r="P78" i="17"/>
  <c r="O78" i="17"/>
  <c r="P77" i="17"/>
  <c r="O77" i="17"/>
  <c r="P76" i="17"/>
  <c r="O76" i="17"/>
  <c r="P75" i="17"/>
  <c r="O75" i="17"/>
  <c r="P70" i="17"/>
  <c r="O70" i="17"/>
  <c r="P69" i="17"/>
  <c r="O69" i="17"/>
  <c r="P68" i="17"/>
  <c r="O68" i="17"/>
  <c r="P67" i="17"/>
  <c r="O67" i="17"/>
  <c r="O62" i="17"/>
  <c r="O61" i="17"/>
  <c r="O60" i="17"/>
  <c r="O59" i="17"/>
  <c r="O58" i="17"/>
  <c r="P62" i="17"/>
  <c r="P61" i="17"/>
  <c r="P60" i="17"/>
  <c r="P59" i="17"/>
  <c r="P58" i="17"/>
  <c r="O53" i="17"/>
  <c r="O52" i="17"/>
  <c r="O51" i="17"/>
  <c r="O50" i="17"/>
  <c r="P53" i="17"/>
  <c r="P52" i="17"/>
  <c r="P51" i="17"/>
  <c r="P50" i="17"/>
  <c r="P49" i="17"/>
  <c r="O49" i="17"/>
  <c r="P44" i="17"/>
  <c r="P43" i="17"/>
  <c r="P42" i="17"/>
  <c r="O44" i="17"/>
  <c r="O43" i="17"/>
  <c r="O42" i="17"/>
  <c r="P34" i="17"/>
  <c r="P37" i="17"/>
  <c r="P36" i="17"/>
  <c r="P35" i="17"/>
  <c r="P33" i="17"/>
  <c r="P32" i="17"/>
  <c r="P31" i="17"/>
  <c r="P30" i="17"/>
  <c r="P29" i="17"/>
  <c r="P28" i="17"/>
  <c r="P27" i="17"/>
  <c r="P26" i="17"/>
  <c r="P25" i="17"/>
  <c r="O37" i="17"/>
  <c r="O36" i="17"/>
  <c r="O35" i="17"/>
  <c r="O34" i="17"/>
  <c r="O33" i="17"/>
  <c r="O32" i="17"/>
  <c r="O31" i="17"/>
  <c r="O30" i="17"/>
  <c r="O29" i="17"/>
  <c r="O28" i="17"/>
  <c r="O27" i="17"/>
  <c r="O26" i="17"/>
  <c r="O25" i="17"/>
  <c r="H22" i="22"/>
  <c r="H23" i="22"/>
  <c r="H112" i="1" l="1"/>
  <c r="H111" i="1"/>
  <c r="M49" i="37"/>
  <c r="M48" i="37"/>
  <c r="M50" i="37"/>
  <c r="M51" i="37"/>
  <c r="M52" i="37"/>
  <c r="M53" i="37"/>
  <c r="S50" i="37"/>
  <c r="S49" i="37"/>
  <c r="S48" i="37"/>
  <c r="S51" i="37"/>
  <c r="S52" i="37"/>
  <c r="S53" i="37"/>
  <c r="U50" i="37"/>
  <c r="U49" i="37"/>
  <c r="U48" i="37"/>
  <c r="U51" i="37"/>
  <c r="U53" i="37"/>
  <c r="U52" i="37"/>
  <c r="R49" i="37"/>
  <c r="R50" i="37"/>
  <c r="R48" i="37"/>
  <c r="R51" i="37"/>
  <c r="R52" i="37"/>
  <c r="R53" i="37"/>
  <c r="T49" i="37"/>
  <c r="T50" i="37"/>
  <c r="T48" i="37"/>
  <c r="T51" i="37"/>
  <c r="T52" i="37"/>
  <c r="T53" i="37"/>
  <c r="V50" i="37"/>
  <c r="V49" i="37"/>
  <c r="V48" i="37"/>
  <c r="V51" i="37"/>
  <c r="V52" i="37"/>
  <c r="V53" i="37"/>
  <c r="H17" i="1"/>
  <c r="H16" i="1"/>
  <c r="H18" i="1"/>
  <c r="I18" i="1" l="1"/>
  <c r="G55" i="34" s="1"/>
  <c r="G39" i="35" s="1"/>
  <c r="J18" i="1"/>
  <c r="H55" i="34" s="1"/>
  <c r="J16" i="1"/>
  <c r="H53" i="34" s="1"/>
  <c r="H37" i="35" s="1"/>
  <c r="I16" i="1"/>
  <c r="I17" i="1"/>
  <c r="G54" i="34" s="1"/>
  <c r="G38" i="35" s="1"/>
  <c r="J17" i="1"/>
  <c r="H54" i="34" s="1"/>
  <c r="H38" i="35" s="1"/>
  <c r="I111" i="1"/>
  <c r="J111" i="1"/>
  <c r="I112" i="1"/>
  <c r="G140" i="34" s="1"/>
  <c r="G124" i="35" s="1"/>
  <c r="J112" i="1"/>
  <c r="H140" i="34" s="1"/>
  <c r="H34" i="37"/>
  <c r="E34" i="37" s="1"/>
  <c r="H33" i="37"/>
  <c r="E33" i="37" s="1"/>
  <c r="G30" i="37"/>
  <c r="H32" i="37"/>
  <c r="H122" i="1"/>
  <c r="H121" i="1"/>
  <c r="H120" i="1"/>
  <c r="H119" i="1"/>
  <c r="H118" i="1"/>
  <c r="H117" i="1"/>
  <c r="H116" i="1"/>
  <c r="H106" i="1"/>
  <c r="H105" i="1"/>
  <c r="H104" i="1"/>
  <c r="H103" i="1"/>
  <c r="H102" i="1"/>
  <c r="H101" i="1"/>
  <c r="H97" i="1"/>
  <c r="H46" i="1"/>
  <c r="H40" i="1"/>
  <c r="H36" i="1"/>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3" i="10"/>
  <c r="E12" i="10"/>
  <c r="E11" i="10"/>
  <c r="E10" i="10"/>
  <c r="E9" i="10"/>
  <c r="E8" i="10"/>
  <c r="E7" i="10"/>
  <c r="E6" i="10"/>
  <c r="E5" i="10"/>
  <c r="H139" i="34" l="1"/>
  <c r="J113" i="1"/>
  <c r="G139" i="34"/>
  <c r="G123" i="35" s="1"/>
  <c r="G125" i="35" s="1"/>
  <c r="I113" i="1"/>
  <c r="G53" i="34"/>
  <c r="G37" i="35" s="1"/>
  <c r="I19" i="1"/>
  <c r="I21" i="1" s="1"/>
  <c r="I6" i="1" s="1"/>
  <c r="E55" i="34"/>
  <c r="M55" i="34" s="1"/>
  <c r="H39" i="35"/>
  <c r="J40" i="1"/>
  <c r="H69" i="34" s="1"/>
  <c r="I40" i="1"/>
  <c r="J46" i="1"/>
  <c r="H74" i="34" s="1"/>
  <c r="I46" i="1"/>
  <c r="J97" i="1"/>
  <c r="I97" i="1"/>
  <c r="J101" i="1"/>
  <c r="I101" i="1"/>
  <c r="J102" i="1"/>
  <c r="H130" i="34" s="1"/>
  <c r="I102" i="1"/>
  <c r="G130" i="34" s="1"/>
  <c r="G114" i="35" s="1"/>
  <c r="J103" i="1"/>
  <c r="H131" i="34" s="1"/>
  <c r="I103" i="1"/>
  <c r="G131" i="34" s="1"/>
  <c r="G115" i="35" s="1"/>
  <c r="J104" i="1"/>
  <c r="H132" i="34" s="1"/>
  <c r="I104" i="1"/>
  <c r="G132" i="34" s="1"/>
  <c r="G116" i="35" s="1"/>
  <c r="H124" i="35"/>
  <c r="E140" i="34"/>
  <c r="J105" i="1"/>
  <c r="H133" i="34" s="1"/>
  <c r="I105" i="1"/>
  <c r="G133" i="34" s="1"/>
  <c r="G117" i="35" s="1"/>
  <c r="J106" i="1"/>
  <c r="H134" i="34" s="1"/>
  <c r="I106" i="1"/>
  <c r="G134" i="34" s="1"/>
  <c r="G118" i="35" s="1"/>
  <c r="H123" i="35"/>
  <c r="E139" i="34"/>
  <c r="J116" i="1"/>
  <c r="H144" i="34" s="1"/>
  <c r="I116" i="1"/>
  <c r="J117" i="1"/>
  <c r="H145" i="34" s="1"/>
  <c r="H129" i="35" s="1"/>
  <c r="I117" i="1"/>
  <c r="G145" i="34" s="1"/>
  <c r="G129" i="35" s="1"/>
  <c r="E54" i="34"/>
  <c r="J118" i="1"/>
  <c r="H146" i="34" s="1"/>
  <c r="H130" i="35" s="1"/>
  <c r="I118" i="1"/>
  <c r="G146" i="34" s="1"/>
  <c r="G130" i="35" s="1"/>
  <c r="J119" i="1"/>
  <c r="H147" i="34" s="1"/>
  <c r="H131" i="35" s="1"/>
  <c r="I119" i="1"/>
  <c r="G147" i="34" s="1"/>
  <c r="G131" i="35" s="1"/>
  <c r="J120" i="1"/>
  <c r="H148" i="34" s="1"/>
  <c r="H132" i="35" s="1"/>
  <c r="I120" i="1"/>
  <c r="G148" i="34" s="1"/>
  <c r="G132" i="35" s="1"/>
  <c r="E53" i="34"/>
  <c r="J121" i="1"/>
  <c r="H149" i="34" s="1"/>
  <c r="H133" i="35" s="1"/>
  <c r="I121" i="1"/>
  <c r="G149" i="34" s="1"/>
  <c r="G133" i="35" s="1"/>
  <c r="T55" i="34"/>
  <c r="N39" i="35" s="1"/>
  <c r="R55" i="34"/>
  <c r="L39" i="35" s="1"/>
  <c r="J36" i="1"/>
  <c r="H65" i="34" s="1"/>
  <c r="I36" i="1"/>
  <c r="J122" i="1"/>
  <c r="H150" i="34" s="1"/>
  <c r="H134" i="35" s="1"/>
  <c r="I122" i="1"/>
  <c r="G150" i="34" s="1"/>
  <c r="G134" i="35" s="1"/>
  <c r="G34" i="37"/>
  <c r="G33" i="37"/>
  <c r="G32" i="37"/>
  <c r="E32" i="37"/>
  <c r="H54" i="37"/>
  <c r="H30" i="37"/>
  <c r="J19" i="1"/>
  <c r="J55" i="34" l="1"/>
  <c r="N55" i="34"/>
  <c r="P34" i="37" s="1"/>
  <c r="Q55" i="34"/>
  <c r="K39" i="35" s="1"/>
  <c r="K55" i="34"/>
  <c r="I39" i="35" s="1"/>
  <c r="I55" i="34"/>
  <c r="L55" i="34"/>
  <c r="O55" i="34"/>
  <c r="Q34" i="37" s="1"/>
  <c r="G144" i="34"/>
  <c r="G128" i="35" s="1"/>
  <c r="I123" i="1"/>
  <c r="H129" i="34"/>
  <c r="J107" i="1"/>
  <c r="G129" i="34"/>
  <c r="G113" i="35" s="1"/>
  <c r="G119" i="35" s="1"/>
  <c r="I107" i="1"/>
  <c r="H125" i="34"/>
  <c r="J98" i="1"/>
  <c r="G125" i="34"/>
  <c r="I98" i="1"/>
  <c r="G74" i="34"/>
  <c r="G58" i="35" s="1"/>
  <c r="I47" i="1"/>
  <c r="G69" i="34"/>
  <c r="G53" i="35" s="1"/>
  <c r="I43" i="1"/>
  <c r="G65" i="34"/>
  <c r="G49" i="35" s="1"/>
  <c r="I37" i="1"/>
  <c r="S55" i="34"/>
  <c r="M39" i="35" s="1"/>
  <c r="P55" i="34"/>
  <c r="J39" i="35" s="1"/>
  <c r="T140" i="34"/>
  <c r="N124" i="35" s="1"/>
  <c r="S140" i="34"/>
  <c r="M124" i="35" s="1"/>
  <c r="R140" i="34"/>
  <c r="Q140" i="34"/>
  <c r="P140" i="34"/>
  <c r="O140" i="34"/>
  <c r="J140" i="34"/>
  <c r="I140" i="34"/>
  <c r="N140" i="34"/>
  <c r="M140" i="34"/>
  <c r="L140" i="34"/>
  <c r="K140" i="34"/>
  <c r="H116" i="35"/>
  <c r="E132" i="34"/>
  <c r="Q54" i="34"/>
  <c r="K38" i="35" s="1"/>
  <c r="N54" i="34"/>
  <c r="P33" i="37" s="1"/>
  <c r="L54" i="34"/>
  <c r="J54" i="34"/>
  <c r="I54" i="34"/>
  <c r="P54" i="34"/>
  <c r="J38" i="35" s="1"/>
  <c r="O54" i="34"/>
  <c r="Q33" i="37" s="1"/>
  <c r="T54" i="34"/>
  <c r="N38" i="35" s="1"/>
  <c r="S54" i="34"/>
  <c r="M38" i="35" s="1"/>
  <c r="M54" i="34"/>
  <c r="K54" i="34"/>
  <c r="I38" i="35" s="1"/>
  <c r="R54" i="34"/>
  <c r="L38" i="35" s="1"/>
  <c r="H115" i="35"/>
  <c r="E131" i="34"/>
  <c r="H114" i="35"/>
  <c r="E130" i="34"/>
  <c r="H128" i="35"/>
  <c r="H135" i="35" s="1"/>
  <c r="E144" i="34"/>
  <c r="H113" i="35"/>
  <c r="E129" i="34"/>
  <c r="P139" i="34"/>
  <c r="O139" i="34"/>
  <c r="N139" i="34"/>
  <c r="M139" i="34"/>
  <c r="L139" i="34"/>
  <c r="K139" i="34"/>
  <c r="J139" i="34"/>
  <c r="S139" i="34"/>
  <c r="M123" i="35" s="1"/>
  <c r="R139" i="34"/>
  <c r="Q139" i="34"/>
  <c r="I139" i="34"/>
  <c r="T139" i="34"/>
  <c r="N123" i="35" s="1"/>
  <c r="R53" i="34"/>
  <c r="L37" i="35" s="1"/>
  <c r="J53" i="34"/>
  <c r="S53" i="34"/>
  <c r="M37" i="35" s="1"/>
  <c r="T53" i="34"/>
  <c r="N37" i="35" s="1"/>
  <c r="O53" i="34"/>
  <c r="Q32" i="37" s="1"/>
  <c r="Q54" i="37" s="1"/>
  <c r="M53" i="34"/>
  <c r="L53" i="34"/>
  <c r="Q53" i="34"/>
  <c r="K37" i="35" s="1"/>
  <c r="P53" i="34"/>
  <c r="J37" i="35" s="1"/>
  <c r="I53" i="34"/>
  <c r="N53" i="34"/>
  <c r="P32" i="37" s="1"/>
  <c r="P54" i="37" s="1"/>
  <c r="K53" i="34"/>
  <c r="I37" i="35" s="1"/>
  <c r="H49" i="35"/>
  <c r="H50" i="35" s="1"/>
  <c r="E65" i="34"/>
  <c r="H118" i="35"/>
  <c r="E134" i="34"/>
  <c r="H58" i="35"/>
  <c r="E74" i="34"/>
  <c r="H117" i="35"/>
  <c r="E133" i="34"/>
  <c r="H53" i="35"/>
  <c r="E69" i="34"/>
  <c r="H125" i="35"/>
  <c r="J37" i="1"/>
  <c r="G35" i="37"/>
  <c r="G141" i="34"/>
  <c r="N122" i="35"/>
  <c r="M122" i="35"/>
  <c r="J47" i="1"/>
  <c r="J43" i="1"/>
  <c r="G46" i="35"/>
  <c r="G12" i="35" s="1"/>
  <c r="G38" i="37"/>
  <c r="G41" i="37" s="1"/>
  <c r="G12" i="37" s="1"/>
  <c r="G40" i="35"/>
  <c r="G11" i="35" s="1"/>
  <c r="E30" i="37"/>
  <c r="H47" i="37"/>
  <c r="H55" i="37" s="1"/>
  <c r="H11" i="37" s="1"/>
  <c r="H35" i="37"/>
  <c r="J29" i="1"/>
  <c r="J31" i="1" s="1"/>
  <c r="H38" i="37"/>
  <c r="I29" i="1"/>
  <c r="I31" i="1" s="1"/>
  <c r="I34" i="37"/>
  <c r="I33" i="37"/>
  <c r="I30" i="37"/>
  <c r="H40" i="35"/>
  <c r="H11" i="35" s="1"/>
  <c r="I32" i="37"/>
  <c r="J123" i="1"/>
  <c r="I141" i="34" l="1"/>
  <c r="E125" i="34"/>
  <c r="H109" i="35"/>
  <c r="H110" i="35" s="1"/>
  <c r="H126" i="34"/>
  <c r="G109" i="35"/>
  <c r="G110" i="35" s="1"/>
  <c r="G126" i="34"/>
  <c r="G66" i="34"/>
  <c r="O69" i="34"/>
  <c r="S69" i="34"/>
  <c r="I69" i="34"/>
  <c r="T69" i="34"/>
  <c r="L69" i="34"/>
  <c r="J69" i="34"/>
  <c r="M69" i="34"/>
  <c r="P69" i="34"/>
  <c r="Q69" i="34"/>
  <c r="R69" i="34"/>
  <c r="K69" i="34"/>
  <c r="N69" i="34"/>
  <c r="P144" i="34"/>
  <c r="K144" i="34"/>
  <c r="M144" i="34"/>
  <c r="N144" i="34"/>
  <c r="J144" i="34"/>
  <c r="O144" i="34"/>
  <c r="Q144" i="34"/>
  <c r="R144" i="34"/>
  <c r="S144" i="34"/>
  <c r="T144" i="34"/>
  <c r="I144" i="34"/>
  <c r="L144" i="34"/>
  <c r="J133" i="34"/>
  <c r="I133" i="34"/>
  <c r="T133" i="34"/>
  <c r="N117" i="35" s="1"/>
  <c r="S133" i="34"/>
  <c r="M117" i="35" s="1"/>
  <c r="R133" i="34"/>
  <c r="Q133" i="34"/>
  <c r="P133" i="34"/>
  <c r="O133" i="34"/>
  <c r="N133" i="34"/>
  <c r="M133" i="34"/>
  <c r="L133" i="34"/>
  <c r="K133" i="34"/>
  <c r="I130" i="34"/>
  <c r="T130" i="34"/>
  <c r="N114" i="35" s="1"/>
  <c r="S130" i="34"/>
  <c r="M114" i="35" s="1"/>
  <c r="P130" i="34"/>
  <c r="O130" i="34"/>
  <c r="N130" i="34"/>
  <c r="M130" i="34"/>
  <c r="L130" i="34"/>
  <c r="K130" i="34"/>
  <c r="J130" i="34"/>
  <c r="R130" i="34"/>
  <c r="Q130" i="34"/>
  <c r="J132" i="34"/>
  <c r="I132" i="34"/>
  <c r="T132" i="34"/>
  <c r="N116" i="35" s="1"/>
  <c r="S132" i="34"/>
  <c r="M116" i="35" s="1"/>
  <c r="R132" i="34"/>
  <c r="Q132" i="34"/>
  <c r="P132" i="34"/>
  <c r="O132" i="34"/>
  <c r="N132" i="34"/>
  <c r="M132" i="34"/>
  <c r="L132" i="34"/>
  <c r="K132" i="34"/>
  <c r="M74" i="34"/>
  <c r="R74" i="34"/>
  <c r="I74" i="34"/>
  <c r="N74" i="34"/>
  <c r="P74" i="34"/>
  <c r="O74" i="34"/>
  <c r="Q74" i="34"/>
  <c r="S74" i="34"/>
  <c r="T74" i="34"/>
  <c r="J74" i="34"/>
  <c r="K74" i="34"/>
  <c r="L74" i="34"/>
  <c r="I131" i="34"/>
  <c r="T131" i="34"/>
  <c r="N115" i="35" s="1"/>
  <c r="S131" i="34"/>
  <c r="M115" i="35" s="1"/>
  <c r="R131" i="34"/>
  <c r="Q131" i="34"/>
  <c r="P131" i="34"/>
  <c r="O131" i="34"/>
  <c r="N131" i="34"/>
  <c r="M131" i="34"/>
  <c r="L131" i="34"/>
  <c r="K131" i="34"/>
  <c r="J131" i="34"/>
  <c r="I134" i="34"/>
  <c r="T134" i="34"/>
  <c r="N118" i="35" s="1"/>
  <c r="S134" i="34"/>
  <c r="M118" i="35" s="1"/>
  <c r="K134" i="34"/>
  <c r="J134" i="34"/>
  <c r="R134" i="34"/>
  <c r="Q134" i="34"/>
  <c r="P134" i="34"/>
  <c r="O134" i="34"/>
  <c r="N134" i="34"/>
  <c r="M134" i="34"/>
  <c r="L134" i="34"/>
  <c r="J65" i="34"/>
  <c r="K65" i="34"/>
  <c r="L65" i="34"/>
  <c r="M65" i="34"/>
  <c r="N65" i="34"/>
  <c r="O65" i="34"/>
  <c r="P65" i="34"/>
  <c r="Q65" i="34"/>
  <c r="T65" i="34"/>
  <c r="N49" i="35" s="1"/>
  <c r="N50" i="35" s="1"/>
  <c r="R65" i="34"/>
  <c r="S65" i="34"/>
  <c r="M49" i="35" s="1"/>
  <c r="M50" i="35" s="1"/>
  <c r="I65" i="34"/>
  <c r="I66" i="34" s="1"/>
  <c r="Q129" i="34"/>
  <c r="R129" i="34"/>
  <c r="M129" i="34"/>
  <c r="N129" i="34"/>
  <c r="S129" i="34"/>
  <c r="J129" i="34"/>
  <c r="L129" i="34"/>
  <c r="T129" i="34"/>
  <c r="I129" i="34"/>
  <c r="K129" i="34"/>
  <c r="O129" i="34"/>
  <c r="P129" i="34"/>
  <c r="J125" i="1"/>
  <c r="J8" i="1" s="1"/>
  <c r="I125" i="1"/>
  <c r="I8" i="1" s="1"/>
  <c r="S141" i="34"/>
  <c r="N125" i="35"/>
  <c r="T141" i="34"/>
  <c r="M125" i="35"/>
  <c r="I7" i="1"/>
  <c r="J7" i="1"/>
  <c r="G135" i="35"/>
  <c r="H119" i="35"/>
  <c r="G59" i="35"/>
  <c r="H59" i="35"/>
  <c r="H55" i="35"/>
  <c r="G55" i="35"/>
  <c r="G17" i="37"/>
  <c r="G15" i="37"/>
  <c r="G16" i="37" s="1"/>
  <c r="E38" i="37"/>
  <c r="H41" i="37"/>
  <c r="H12" i="37" s="1"/>
  <c r="H15" i="37"/>
  <c r="H16" i="37" s="1"/>
  <c r="H17" i="37"/>
  <c r="H9" i="37"/>
  <c r="T34" i="37"/>
  <c r="U33" i="37"/>
  <c r="T33" i="37"/>
  <c r="R34" i="37"/>
  <c r="S34" i="37"/>
  <c r="V32" i="37"/>
  <c r="V54" i="37" s="1"/>
  <c r="S33" i="37"/>
  <c r="V33" i="37"/>
  <c r="U32" i="37"/>
  <c r="U54" i="37" s="1"/>
  <c r="R33" i="37"/>
  <c r="T32" i="37"/>
  <c r="T54" i="37" s="1"/>
  <c r="S32" i="37"/>
  <c r="S54" i="37" s="1"/>
  <c r="V34" i="37"/>
  <c r="R32" i="37"/>
  <c r="R54" i="37" s="1"/>
  <c r="I35" i="37"/>
  <c r="U34" i="37"/>
  <c r="G50" i="35"/>
  <c r="H46" i="35"/>
  <c r="H12" i="35" s="1"/>
  <c r="G56" i="34"/>
  <c r="G11" i="34" s="1"/>
  <c r="E11" i="24" s="1"/>
  <c r="E18" i="24" s="1"/>
  <c r="R125" i="34" l="1"/>
  <c r="L109" i="35" s="1"/>
  <c r="L110" i="35" s="1"/>
  <c r="Q125" i="34"/>
  <c r="K109" i="35" s="1"/>
  <c r="K110" i="35" s="1"/>
  <c r="P125" i="34"/>
  <c r="J109" i="35" s="1"/>
  <c r="J110" i="35" s="1"/>
  <c r="M125" i="34"/>
  <c r="T125" i="34"/>
  <c r="N109" i="35" s="1"/>
  <c r="N110" i="35" s="1"/>
  <c r="S125" i="34"/>
  <c r="M109" i="35" s="1"/>
  <c r="M110" i="35" s="1"/>
  <c r="O125" i="34"/>
  <c r="O126" i="34" s="1"/>
  <c r="N125" i="34"/>
  <c r="N126" i="34" s="1"/>
  <c r="L125" i="34"/>
  <c r="L126" i="34" s="1"/>
  <c r="K125" i="34"/>
  <c r="I109" i="35" s="1"/>
  <c r="I110" i="35" s="1"/>
  <c r="I125" i="34"/>
  <c r="I126" i="34" s="1"/>
  <c r="J125" i="34"/>
  <c r="J126" i="34" s="1"/>
  <c r="K7" i="53"/>
  <c r="K6" i="53"/>
  <c r="T66" i="34"/>
  <c r="J7" i="53"/>
  <c r="J6" i="53"/>
  <c r="S66" i="34"/>
  <c r="G13" i="35"/>
  <c r="G15" i="35" s="1"/>
  <c r="H13" i="35"/>
  <c r="H15" i="35" s="1"/>
  <c r="M126" i="34"/>
  <c r="M128" i="35"/>
  <c r="G151" i="34"/>
  <c r="N128" i="35"/>
  <c r="M113" i="35"/>
  <c r="M119" i="35" s="1"/>
  <c r="S135" i="34"/>
  <c r="I135" i="34"/>
  <c r="N113" i="35"/>
  <c r="N119" i="35" s="1"/>
  <c r="T135" i="34"/>
  <c r="G135" i="34"/>
  <c r="I75" i="34"/>
  <c r="G75" i="34"/>
  <c r="G71" i="34"/>
  <c r="I71" i="34"/>
  <c r="M38" i="37"/>
  <c r="M41" i="37" s="1"/>
  <c r="M12" i="37" s="1"/>
  <c r="R38" i="37"/>
  <c r="R41" i="37" s="1"/>
  <c r="R12" i="37" s="1"/>
  <c r="S38" i="37"/>
  <c r="S41" i="37" s="1"/>
  <c r="S12" i="37" s="1"/>
  <c r="T38" i="37"/>
  <c r="T41" i="37" s="1"/>
  <c r="T12" i="37" s="1"/>
  <c r="U38" i="37"/>
  <c r="U41" i="37" s="1"/>
  <c r="U12" i="37" s="1"/>
  <c r="V38" i="37"/>
  <c r="V41" i="37" s="1"/>
  <c r="V12" i="37" s="1"/>
  <c r="H313" i="4"/>
  <c r="G313" i="4"/>
  <c r="F313" i="4"/>
  <c r="E313" i="4"/>
  <c r="D313" i="4"/>
  <c r="C313" i="4"/>
  <c r="B313" i="4"/>
  <c r="J21" i="1"/>
  <c r="J6" i="1" s="1"/>
  <c r="P126" i="34" l="1"/>
  <c r="Q126" i="34"/>
  <c r="T126" i="34"/>
  <c r="K126" i="34"/>
  <c r="R126" i="34"/>
  <c r="S126" i="34"/>
  <c r="K5" i="53"/>
  <c r="J5" i="53"/>
  <c r="G13" i="34"/>
  <c r="E13" i="24" s="1"/>
  <c r="E20" i="24" s="1"/>
  <c r="T75" i="34"/>
  <c r="N58" i="35"/>
  <c r="N59" i="35" s="1"/>
  <c r="S75" i="34"/>
  <c r="M58" i="35"/>
  <c r="M59" i="35" s="1"/>
  <c r="N53" i="35"/>
  <c r="N55" i="35" s="1"/>
  <c r="T71" i="34"/>
  <c r="M53" i="35"/>
  <c r="M55" i="35" s="1"/>
  <c r="S71" i="34"/>
  <c r="L62" i="34"/>
  <c r="N38" i="37"/>
  <c r="N41" i="37" s="1"/>
  <c r="N12" i="37" s="1"/>
  <c r="I62" i="34"/>
  <c r="K38" i="37"/>
  <c r="K41" i="37" s="1"/>
  <c r="K12" i="37" s="1"/>
  <c r="G62" i="34"/>
  <c r="I38" i="37"/>
  <c r="I41" i="37" s="1"/>
  <c r="I12" i="37" s="1"/>
  <c r="N62" i="34"/>
  <c r="P38" i="37"/>
  <c r="P41" i="37" s="1"/>
  <c r="P12" i="37" s="1"/>
  <c r="O62" i="34"/>
  <c r="Q38" i="37"/>
  <c r="Q41" i="37" s="1"/>
  <c r="Q12" i="37" s="1"/>
  <c r="M62" i="34"/>
  <c r="O38" i="37"/>
  <c r="O41" i="37" s="1"/>
  <c r="O12" i="37" s="1"/>
  <c r="J62" i="34"/>
  <c r="L38" i="37"/>
  <c r="L41" i="37" s="1"/>
  <c r="L12" i="37" s="1"/>
  <c r="J43" i="35"/>
  <c r="J46" i="35" s="1"/>
  <c r="J12" i="35" s="1"/>
  <c r="P62" i="34"/>
  <c r="I43" i="35"/>
  <c r="I46" i="35" s="1"/>
  <c r="I12" i="35" s="1"/>
  <c r="K62" i="34"/>
  <c r="M43" i="35"/>
  <c r="M46" i="35" s="1"/>
  <c r="M12" i="35" s="1"/>
  <c r="S62" i="34"/>
  <c r="N43" i="35"/>
  <c r="N46" i="35" s="1"/>
  <c r="N12" i="35" s="1"/>
  <c r="T62" i="34"/>
  <c r="R62" i="34"/>
  <c r="L43" i="35"/>
  <c r="L46" i="35" s="1"/>
  <c r="L12" i="35" s="1"/>
  <c r="Q62" i="34"/>
  <c r="K43" i="35"/>
  <c r="K46" i="35" s="1"/>
  <c r="K12" i="35" s="1"/>
  <c r="I15" i="37" l="1"/>
  <c r="I16" i="37" s="1"/>
  <c r="I17" i="37"/>
  <c r="R12" i="34"/>
  <c r="P12" i="24" s="1"/>
  <c r="K12" i="34"/>
  <c r="I12" i="24" s="1"/>
  <c r="Q12" i="34"/>
  <c r="O12" i="24" s="1"/>
  <c r="L12" i="34" l="1"/>
  <c r="J12" i="24" s="1"/>
  <c r="P12" i="34"/>
  <c r="N12" i="24" s="1"/>
  <c r="S12" i="34"/>
  <c r="Q12" i="24" s="1"/>
  <c r="J12" i="34"/>
  <c r="H12" i="24" s="1"/>
  <c r="T12" i="34"/>
  <c r="R12" i="24" s="1"/>
  <c r="M12" i="34"/>
  <c r="K12" i="24" s="1"/>
  <c r="I12" i="34"/>
  <c r="G12" i="24" s="1"/>
  <c r="N12" i="34"/>
  <c r="L12" i="24" s="1"/>
  <c r="G12" i="34"/>
  <c r="E12" i="24" s="1"/>
  <c r="E19" i="24" l="1"/>
  <c r="E21" i="24" s="1"/>
  <c r="E14" i="24"/>
  <c r="G15" i="34"/>
  <c r="O12" i="34"/>
  <c r="M12" i="24" s="1"/>
  <c r="J12" i="37" l="1"/>
  <c r="J31" i="37" l="1"/>
  <c r="J52" i="37" l="1"/>
  <c r="J49" i="37"/>
  <c r="J53" i="37"/>
  <c r="J51" i="37"/>
  <c r="J50" i="37"/>
  <c r="J48" i="37"/>
  <c r="J38" i="37"/>
  <c r="J39" i="37"/>
  <c r="J40" i="37"/>
  <c r="J41" i="37" l="1"/>
  <c r="H62" i="34"/>
  <c r="H12" i="34" s="1"/>
  <c r="F12" i="24" s="1"/>
  <c r="F19" i="24" s="1"/>
  <c r="H75" i="34" l="1"/>
  <c r="H141" i="34"/>
  <c r="H97" i="34" l="1"/>
  <c r="H66" i="34"/>
  <c r="H119" i="34"/>
  <c r="H71" i="34"/>
  <c r="H135" i="34"/>
  <c r="J97" i="34" l="1"/>
  <c r="J71" i="34"/>
  <c r="J66" i="34"/>
  <c r="J75" i="34"/>
  <c r="J141" i="34" l="1"/>
  <c r="J135" i="34"/>
  <c r="J119" i="34"/>
  <c r="I116" i="35"/>
  <c r="I124" i="35"/>
  <c r="I115" i="35"/>
  <c r="I117" i="35"/>
  <c r="I114" i="35"/>
  <c r="I118" i="35"/>
  <c r="I123" i="35"/>
  <c r="I54" i="35"/>
  <c r="K135" i="34" l="1"/>
  <c r="I113" i="35"/>
  <c r="I119" i="35" s="1"/>
  <c r="I122" i="35"/>
  <c r="I125" i="35" s="1"/>
  <c r="K141" i="34"/>
  <c r="L71" i="34"/>
  <c r="L66" i="34"/>
  <c r="L75" i="34"/>
  <c r="L141" i="34"/>
  <c r="L97" i="34"/>
  <c r="I62" i="35"/>
  <c r="I81" i="35" s="1"/>
  <c r="K97" i="34"/>
  <c r="M71" i="34"/>
  <c r="M66" i="34"/>
  <c r="M97" i="34"/>
  <c r="M75" i="34"/>
  <c r="K119" i="34"/>
  <c r="I84" i="35"/>
  <c r="I103" i="35" s="1"/>
  <c r="I49" i="35"/>
  <c r="I50" i="35" s="1"/>
  <c r="K66" i="34"/>
  <c r="I128" i="35"/>
  <c r="K75" i="34"/>
  <c r="I58" i="35"/>
  <c r="I59" i="35" s="1"/>
  <c r="I53" i="35"/>
  <c r="I55" i="35" s="1"/>
  <c r="K71" i="34"/>
  <c r="M141" i="34" l="1"/>
  <c r="M135" i="34"/>
  <c r="L135" i="34"/>
  <c r="L119" i="34"/>
  <c r="M119" i="34"/>
  <c r="N66" i="34"/>
  <c r="N97" i="34"/>
  <c r="N75" i="34"/>
  <c r="N71" i="34"/>
  <c r="N141" i="34" l="1"/>
  <c r="N135" i="34"/>
  <c r="N119" i="34"/>
  <c r="O66" i="34"/>
  <c r="O135" i="34"/>
  <c r="O141" i="34"/>
  <c r="O97" i="34"/>
  <c r="O119" i="34"/>
  <c r="O75" i="34"/>
  <c r="O71" i="34"/>
  <c r="J116" i="35"/>
  <c r="J54" i="35"/>
  <c r="J118" i="35"/>
  <c r="J114" i="35"/>
  <c r="J123" i="35"/>
  <c r="J124" i="35"/>
  <c r="J115" i="35"/>
  <c r="J117" i="35"/>
  <c r="L117" i="35" l="1"/>
  <c r="L116" i="35"/>
  <c r="L118" i="35"/>
  <c r="L114" i="35"/>
  <c r="L54" i="35"/>
  <c r="L123" i="35"/>
  <c r="L124" i="35"/>
  <c r="L115" i="35"/>
  <c r="J128" i="35"/>
  <c r="P119" i="34"/>
  <c r="J84" i="35"/>
  <c r="J103" i="35" s="1"/>
  <c r="P141" i="34"/>
  <c r="J122" i="35"/>
  <c r="J125" i="35" s="1"/>
  <c r="J58" i="35"/>
  <c r="J59" i="35" s="1"/>
  <c r="P75" i="34"/>
  <c r="J49" i="35"/>
  <c r="J50" i="35" s="1"/>
  <c r="P66" i="34"/>
  <c r="P71" i="34"/>
  <c r="J53" i="35"/>
  <c r="J55" i="35" s="1"/>
  <c r="J113" i="35"/>
  <c r="J119" i="35" s="1"/>
  <c r="P135" i="34"/>
  <c r="K117" i="35"/>
  <c r="K123" i="35"/>
  <c r="K116" i="35"/>
  <c r="K114" i="35"/>
  <c r="K124" i="35"/>
  <c r="K115" i="35"/>
  <c r="K54" i="35"/>
  <c r="K118" i="35"/>
  <c r="J62" i="35"/>
  <c r="J81" i="35" s="1"/>
  <c r="P97" i="34"/>
  <c r="L84" i="35" l="1"/>
  <c r="L103" i="35" s="1"/>
  <c r="R119" i="34"/>
  <c r="L128" i="35"/>
  <c r="K53" i="35"/>
  <c r="K55" i="35" s="1"/>
  <c r="Q71" i="34"/>
  <c r="K128" i="35"/>
  <c r="Q135" i="34"/>
  <c r="K113" i="35"/>
  <c r="K119" i="35" s="1"/>
  <c r="L113" i="35"/>
  <c r="L119" i="35" s="1"/>
  <c r="R135" i="34"/>
  <c r="R71" i="34"/>
  <c r="L53" i="35"/>
  <c r="L55" i="35" s="1"/>
  <c r="Q66" i="34"/>
  <c r="K49" i="35"/>
  <c r="K50" i="35" s="1"/>
  <c r="K62" i="35"/>
  <c r="K81" i="35" s="1"/>
  <c r="Q97" i="34"/>
  <c r="K84" i="35"/>
  <c r="K103" i="35" s="1"/>
  <c r="Q119" i="34"/>
  <c r="K58" i="35"/>
  <c r="K59" i="35" s="1"/>
  <c r="Q75" i="34"/>
  <c r="R97" i="34"/>
  <c r="L62" i="35"/>
  <c r="L81" i="35" s="1"/>
  <c r="L49" i="35"/>
  <c r="L50" i="35" s="1"/>
  <c r="R66" i="34"/>
  <c r="Q141" i="34"/>
  <c r="K122" i="35"/>
  <c r="K125" i="35" s="1"/>
  <c r="R141" i="34"/>
  <c r="L122" i="35"/>
  <c r="L125" i="35" s="1"/>
  <c r="L58" i="35"/>
  <c r="L59" i="35" s="1"/>
  <c r="R75" i="34"/>
  <c r="K34" i="37"/>
  <c r="K33" i="37"/>
  <c r="K32" i="37"/>
  <c r="K54" i="37" s="1"/>
  <c r="I40" i="34"/>
  <c r="J40" i="34" s="1"/>
  <c r="J32" i="37" l="1"/>
  <c r="J54" i="37" s="1"/>
  <c r="J33" i="37"/>
  <c r="J34" i="37"/>
  <c r="L34" i="37" l="1"/>
  <c r="L33" i="37"/>
  <c r="L32" i="37"/>
  <c r="L54" i="37" s="1"/>
  <c r="M32" i="37" l="1"/>
  <c r="M54" i="37" s="1"/>
  <c r="M33" i="37"/>
  <c r="M34" i="37" l="1"/>
  <c r="N34" i="37" l="1"/>
  <c r="N33" i="37"/>
  <c r="O33" i="37"/>
  <c r="O32" i="37"/>
  <c r="O54" i="37" s="1"/>
  <c r="O34" i="37"/>
  <c r="N32" i="37"/>
  <c r="N54" i="37" s="1"/>
  <c r="H56" i="34"/>
  <c r="H11" i="34" s="1"/>
  <c r="F11" i="24" s="1"/>
  <c r="J30" i="37"/>
  <c r="J35" i="37" s="1"/>
  <c r="J47" i="37"/>
  <c r="J55" i="37" s="1"/>
  <c r="J11" i="37" s="1"/>
  <c r="F18" i="24" l="1"/>
  <c r="J49" i="34"/>
  <c r="J56" i="34" s="1"/>
  <c r="J11" i="34" s="1"/>
  <c r="H11" i="24" s="1"/>
  <c r="K49" i="34"/>
  <c r="I33" i="35" s="1"/>
  <c r="I40" i="35" s="1"/>
  <c r="I11" i="35" s="1"/>
  <c r="L49" i="34"/>
  <c r="L56" i="34" s="1"/>
  <c r="L11" i="34" s="1"/>
  <c r="J11" i="24" s="1"/>
  <c r="M49" i="34"/>
  <c r="N49" i="34"/>
  <c r="N56" i="34" s="1"/>
  <c r="N11" i="34" s="1"/>
  <c r="L11" i="24" s="1"/>
  <c r="O49" i="34"/>
  <c r="P49" i="34"/>
  <c r="P56" i="34" s="1"/>
  <c r="P11" i="34" s="1"/>
  <c r="N11" i="24" s="1"/>
  <c r="Q49" i="34"/>
  <c r="R49" i="34"/>
  <c r="S49" i="34"/>
  <c r="U30" i="37" s="1"/>
  <c r="U35" i="37" s="1"/>
  <c r="T49" i="34"/>
  <c r="V30" i="37" s="1"/>
  <c r="V35" i="37" s="1"/>
  <c r="I49" i="34"/>
  <c r="K33" i="35"/>
  <c r="K40" i="35" s="1"/>
  <c r="K11" i="35" s="1"/>
  <c r="L30" i="37"/>
  <c r="J17" i="37"/>
  <c r="J15" i="37"/>
  <c r="J16" i="37" s="1"/>
  <c r="N30" i="37" l="1"/>
  <c r="N47" i="37" s="1"/>
  <c r="N55" i="37" s="1"/>
  <c r="N11" i="37" s="1"/>
  <c r="V47" i="37"/>
  <c r="V55" i="37" s="1"/>
  <c r="V11" i="37" s="1"/>
  <c r="V17" i="37" s="1"/>
  <c r="R56" i="34"/>
  <c r="R11" i="34" s="1"/>
  <c r="P11" i="24" s="1"/>
  <c r="T30" i="37"/>
  <c r="Q56" i="34"/>
  <c r="Q11" i="34" s="1"/>
  <c r="O11" i="24" s="1"/>
  <c r="S30" i="37"/>
  <c r="O56" i="34"/>
  <c r="O11" i="34" s="1"/>
  <c r="M11" i="24" s="1"/>
  <c r="Q30" i="37"/>
  <c r="S56" i="34"/>
  <c r="S11" i="34" s="1"/>
  <c r="M56" i="34"/>
  <c r="M11" i="34" s="1"/>
  <c r="K11" i="24" s="1"/>
  <c r="O30" i="37"/>
  <c r="L33" i="35"/>
  <c r="L40" i="35" s="1"/>
  <c r="L11" i="35" s="1"/>
  <c r="M33" i="35"/>
  <c r="M40" i="35" s="1"/>
  <c r="M11" i="35" s="1"/>
  <c r="T56" i="34"/>
  <c r="T11" i="34" s="1"/>
  <c r="R11" i="24" s="1"/>
  <c r="U47" i="37"/>
  <c r="U55" i="37" s="1"/>
  <c r="U11" i="37" s="1"/>
  <c r="U17" i="37" s="1"/>
  <c r="P30" i="37"/>
  <c r="P35" i="37" s="1"/>
  <c r="M30" i="37"/>
  <c r="K56" i="34"/>
  <c r="K11" i="34" s="1"/>
  <c r="I11" i="24" s="1"/>
  <c r="K30" i="37"/>
  <c r="I56" i="34"/>
  <c r="I11" i="34" s="1"/>
  <c r="G11" i="24" s="1"/>
  <c r="J33" i="35"/>
  <c r="J40" i="35" s="1"/>
  <c r="J11" i="35" s="1"/>
  <c r="R30" i="37"/>
  <c r="N33" i="35"/>
  <c r="N40" i="35" s="1"/>
  <c r="N11" i="35" s="1"/>
  <c r="L47" i="37"/>
  <c r="L55" i="37" s="1"/>
  <c r="L11" i="37" s="1"/>
  <c r="L35" i="37"/>
  <c r="V15" i="37"/>
  <c r="V16" i="37" s="1"/>
  <c r="N35" i="37" l="1"/>
  <c r="Q11" i="24"/>
  <c r="U15" i="37"/>
  <c r="U16" i="37" s="1"/>
  <c r="Q47" i="37"/>
  <c r="Q55" i="37" s="1"/>
  <c r="Q11" i="37" s="1"/>
  <c r="Q35" i="37"/>
  <c r="T47" i="37"/>
  <c r="T55" i="37" s="1"/>
  <c r="T11" i="37" s="1"/>
  <c r="T35" i="37"/>
  <c r="M35" i="37"/>
  <c r="M47" i="37"/>
  <c r="M55" i="37" s="1"/>
  <c r="M11" i="37" s="1"/>
  <c r="P47" i="37"/>
  <c r="P55" i="37" s="1"/>
  <c r="P11" i="37" s="1"/>
  <c r="P15" i="37" s="1"/>
  <c r="P16" i="37" s="1"/>
  <c r="O35" i="37"/>
  <c r="O47" i="37"/>
  <c r="O55" i="37" s="1"/>
  <c r="O11" i="37" s="1"/>
  <c r="R35" i="37"/>
  <c r="R47" i="37"/>
  <c r="R55" i="37" s="1"/>
  <c r="R11" i="37" s="1"/>
  <c r="S47" i="37"/>
  <c r="S55" i="37" s="1"/>
  <c r="S11" i="37" s="1"/>
  <c r="S35" i="37"/>
  <c r="K35" i="37"/>
  <c r="K47" i="37"/>
  <c r="K55" i="37" s="1"/>
  <c r="K11" i="37" s="1"/>
  <c r="L15" i="37"/>
  <c r="L16" i="37" s="1"/>
  <c r="L17" i="37"/>
  <c r="N17" i="37"/>
  <c r="N15" i="37"/>
  <c r="N16" i="37" s="1"/>
  <c r="P17" i="37" l="1"/>
  <c r="O15" i="37"/>
  <c r="O16" i="37" s="1"/>
  <c r="O17" i="37"/>
  <c r="M17" i="37"/>
  <c r="M15" i="37"/>
  <c r="M16" i="37" s="1"/>
  <c r="M9" i="37"/>
  <c r="T15" i="37"/>
  <c r="T16" i="37" s="1"/>
  <c r="T17" i="37"/>
  <c r="K17" i="37"/>
  <c r="K15" i="37"/>
  <c r="K16" i="37" s="1"/>
  <c r="S17" i="37"/>
  <c r="S15" i="37"/>
  <c r="S16" i="37" s="1"/>
  <c r="R17" i="37"/>
  <c r="R15" i="37"/>
  <c r="R16" i="37" s="1"/>
  <c r="R9" i="37"/>
  <c r="Q17" i="37"/>
  <c r="Q15" i="37"/>
  <c r="Q16" i="37" s="1"/>
  <c r="H151" i="34"/>
  <c r="H13" i="34"/>
  <c r="F13" i="24" s="1"/>
  <c r="E147" i="34"/>
  <c r="E149" i="34"/>
  <c r="E146" i="34"/>
  <c r="E150" i="34"/>
  <c r="E148" i="34"/>
  <c r="E145" i="34"/>
  <c r="Q145" i="34" l="1"/>
  <c r="P145" i="34"/>
  <c r="J129" i="35" s="1"/>
  <c r="O145" i="34"/>
  <c r="N145" i="34"/>
  <c r="M145" i="34"/>
  <c r="L145" i="34"/>
  <c r="K145" i="34"/>
  <c r="J145" i="34"/>
  <c r="I145" i="34"/>
  <c r="T145" i="34"/>
  <c r="N129" i="35" s="1"/>
  <c r="S145" i="34"/>
  <c r="R145" i="34"/>
  <c r="L129" i="35" s="1"/>
  <c r="Q149" i="34"/>
  <c r="K133" i="35" s="1"/>
  <c r="P149" i="34"/>
  <c r="J133" i="35" s="1"/>
  <c r="O149" i="34"/>
  <c r="N149" i="34"/>
  <c r="M149" i="34"/>
  <c r="L149" i="34"/>
  <c r="K149" i="34"/>
  <c r="I133" i="35" s="1"/>
  <c r="J149" i="34"/>
  <c r="I149" i="34"/>
  <c r="T149" i="34"/>
  <c r="N133" i="35" s="1"/>
  <c r="S149" i="34"/>
  <c r="M133" i="35" s="1"/>
  <c r="R149" i="34"/>
  <c r="M148" i="34"/>
  <c r="L148" i="34"/>
  <c r="K148" i="34"/>
  <c r="I132" i="35" s="1"/>
  <c r="J148" i="34"/>
  <c r="I148" i="34"/>
  <c r="T148" i="34"/>
  <c r="N132" i="35" s="1"/>
  <c r="S148" i="34"/>
  <c r="M132" i="35" s="1"/>
  <c r="R148" i="34"/>
  <c r="L132" i="35" s="1"/>
  <c r="Q148" i="34"/>
  <c r="K132" i="35" s="1"/>
  <c r="P148" i="34"/>
  <c r="J132" i="35" s="1"/>
  <c r="O148" i="34"/>
  <c r="N148" i="34"/>
  <c r="T150" i="34"/>
  <c r="N134" i="35" s="1"/>
  <c r="S150" i="34"/>
  <c r="M134" i="35" s="1"/>
  <c r="R150" i="34"/>
  <c r="L134" i="35" s="1"/>
  <c r="Q150" i="34"/>
  <c r="K134" i="35" s="1"/>
  <c r="P150" i="34"/>
  <c r="J134" i="35" s="1"/>
  <c r="O150" i="34"/>
  <c r="N150" i="34"/>
  <c r="M150" i="34"/>
  <c r="L150" i="34"/>
  <c r="K150" i="34"/>
  <c r="I134" i="35" s="1"/>
  <c r="J150" i="34"/>
  <c r="I150" i="34"/>
  <c r="T146" i="34"/>
  <c r="N130" i="35" s="1"/>
  <c r="S146" i="34"/>
  <c r="M130" i="35" s="1"/>
  <c r="R146" i="34"/>
  <c r="L130" i="35" s="1"/>
  <c r="Q146" i="34"/>
  <c r="K130" i="35" s="1"/>
  <c r="P146" i="34"/>
  <c r="J130" i="35" s="1"/>
  <c r="O146" i="34"/>
  <c r="N146" i="34"/>
  <c r="M146" i="34"/>
  <c r="L146" i="34"/>
  <c r="K146" i="34"/>
  <c r="I130" i="35" s="1"/>
  <c r="J146" i="34"/>
  <c r="I146" i="34"/>
  <c r="I131" i="35"/>
  <c r="I147" i="34"/>
  <c r="T147" i="34"/>
  <c r="N131" i="35" s="1"/>
  <c r="S147" i="34"/>
  <c r="M131" i="35" s="1"/>
  <c r="R147" i="34"/>
  <c r="L131" i="35" s="1"/>
  <c r="Q147" i="34"/>
  <c r="K131" i="35" s="1"/>
  <c r="P147" i="34"/>
  <c r="O147" i="34"/>
  <c r="N147" i="34"/>
  <c r="M147" i="34"/>
  <c r="L147" i="34"/>
  <c r="K147" i="34"/>
  <c r="J147" i="34"/>
  <c r="H15" i="34"/>
  <c r="F20" i="24"/>
  <c r="F21" i="24" s="1"/>
  <c r="F14" i="24"/>
  <c r="L133" i="35"/>
  <c r="M151" i="34" l="1"/>
  <c r="M13" i="34" s="1"/>
  <c r="K13" i="24" s="1"/>
  <c r="K14" i="24" s="1"/>
  <c r="N151" i="34"/>
  <c r="N13" i="34" s="1"/>
  <c r="L13" i="24" s="1"/>
  <c r="L14" i="24" s="1"/>
  <c r="L151" i="34"/>
  <c r="L13" i="34" s="1"/>
  <c r="J13" i="24" s="1"/>
  <c r="J14" i="24" s="1"/>
  <c r="O151" i="34"/>
  <c r="O13" i="34" s="1"/>
  <c r="M13" i="24" s="1"/>
  <c r="M14" i="24" s="1"/>
  <c r="S151" i="34"/>
  <c r="S13" i="34" s="1"/>
  <c r="M129" i="35"/>
  <c r="M135" i="35" s="1"/>
  <c r="M13" i="35" s="1"/>
  <c r="M15" i="35" s="1"/>
  <c r="N135" i="35"/>
  <c r="N13" i="35" s="1"/>
  <c r="N15" i="35" s="1"/>
  <c r="L135" i="35"/>
  <c r="L13" i="35" s="1"/>
  <c r="L15" i="35" s="1"/>
  <c r="J151" i="34"/>
  <c r="J13" i="34" s="1"/>
  <c r="H13" i="24" s="1"/>
  <c r="I129" i="35"/>
  <c r="I135" i="35" s="1"/>
  <c r="I13" i="35" s="1"/>
  <c r="I15" i="35" s="1"/>
  <c r="K151" i="34"/>
  <c r="K13" i="34" s="1"/>
  <c r="I13" i="24" s="1"/>
  <c r="K129" i="35"/>
  <c r="K135" i="35" s="1"/>
  <c r="K13" i="35" s="1"/>
  <c r="K15" i="35" s="1"/>
  <c r="Q151" i="34"/>
  <c r="Q13" i="34" s="1"/>
  <c r="O13" i="24" s="1"/>
  <c r="I151" i="34"/>
  <c r="I13" i="34" s="1"/>
  <c r="G13" i="24" s="1"/>
  <c r="T151" i="34"/>
  <c r="T13" i="34" s="1"/>
  <c r="R13" i="24" s="1"/>
  <c r="J131" i="35"/>
  <c r="J135" i="35" s="1"/>
  <c r="J13" i="35" s="1"/>
  <c r="J15" i="35" s="1"/>
  <c r="P151" i="34"/>
  <c r="P13" i="34" s="1"/>
  <c r="N13" i="24" s="1"/>
  <c r="R151" i="34"/>
  <c r="R13" i="34" s="1"/>
  <c r="P13" i="24" s="1"/>
  <c r="M15" i="34" l="1"/>
  <c r="N15" i="34"/>
  <c r="L15" i="34"/>
  <c r="O15" i="34"/>
  <c r="Q13" i="24"/>
  <c r="Q14" i="24" s="1"/>
  <c r="S15" i="34"/>
  <c r="I15" i="34"/>
  <c r="G14" i="24"/>
  <c r="O14" i="24"/>
  <c r="Q15" i="34"/>
  <c r="R15" i="34"/>
  <c r="P14" i="24"/>
  <c r="T15" i="34"/>
  <c r="R14" i="24"/>
  <c r="I14" i="24"/>
  <c r="K15" i="34"/>
  <c r="H14" i="24"/>
  <c r="J15" i="34"/>
  <c r="P15" i="34"/>
  <c r="N14"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Bramwell, Rebekah</author>
    <author>Rebekah Watson</author>
  </authors>
  <commentList>
    <comment ref="E22" authorId="0" shapeId="0" xr:uid="{00000000-0006-0000-0300-000001000000}">
      <text>
        <r>
          <rPr>
            <b/>
            <sz val="8"/>
            <rFont val="Tahoma"/>
            <family val="2"/>
          </rPr>
          <t>kg CO₂e per unit</t>
        </r>
      </text>
    </comment>
    <comment ref="F22" authorId="0" shapeId="0" xr:uid="{00000000-0006-0000-0300-000002000000}">
      <text>
        <r>
          <rPr>
            <b/>
            <sz val="8"/>
            <rFont val="Tahoma"/>
            <family val="2"/>
          </rPr>
          <t>kg CO₂e of CO₂ per unit</t>
        </r>
      </text>
    </comment>
    <comment ref="G22" authorId="0" shapeId="0" xr:uid="{00000000-0006-0000-0300-000003000000}">
      <text>
        <r>
          <rPr>
            <b/>
            <sz val="8"/>
            <rFont val="Tahoma"/>
            <family val="2"/>
          </rPr>
          <t>kg CO₂e of CH₄ per unit</t>
        </r>
      </text>
    </comment>
    <comment ref="H22" authorId="0" shapeId="0" xr:uid="{00000000-0006-0000-0300-000004000000}">
      <text>
        <r>
          <rPr>
            <b/>
            <sz val="8"/>
            <rFont val="Tahoma"/>
            <family val="2"/>
          </rPr>
          <t>kg CO₂e of N₂O per unit</t>
        </r>
      </text>
    </comment>
    <comment ref="C27" authorId="0" shapeId="0" xr:uid="{00000000-0006-0000-0300-000005000000}">
      <text>
        <r>
          <rPr>
            <b/>
            <sz val="8"/>
            <rFont val="Tahoma"/>
            <family val="2"/>
          </rPr>
          <t>Compressed natural gas - a compressed version of the same natural gas used in homes. Stored in cylinders for use as an alternative transport fuel.</t>
        </r>
      </text>
    </comment>
    <comment ref="C31" authorId="0" shapeId="0" xr:uid="{00000000-0006-0000-0300-000006000000}">
      <text>
        <r>
          <rPr>
            <b/>
            <sz val="8"/>
            <rFont val="Tahoma"/>
            <family val="2"/>
          </rPr>
          <t xml:space="preserve">Liquefied natural gas- in a liquid state, this is the easiest way to transport gas in tankers (truck or ship). It can be used as an alternative transport fuel.
</t>
        </r>
      </text>
    </comment>
    <comment ref="C35" authorId="0" shapeId="0" xr:uid="{00000000-0006-0000-0300-000007000000}">
      <text>
        <r>
          <rPr>
            <b/>
            <sz val="8"/>
            <rFont val="Tahoma"/>
            <family val="2"/>
          </rPr>
          <t>Liquid petroleum gas - used to power cooking stoves or heaters off-grid and fuel some vehicles (such as fork-lift trucks and vans).</t>
        </r>
      </text>
    </comment>
    <comment ref="C39" authorId="0" shapeId="0" xr:uid="{00000000-0006-0000-0300-000008000000}">
      <text>
        <r>
          <rPr>
            <b/>
            <sz val="8"/>
            <rFont val="Tahoma"/>
            <family val="2"/>
          </rPr>
          <t>Standard natural gas received through the gas mains grid network in the UK. Note - contains limited biogas content.</t>
        </r>
      </text>
    </comment>
    <comment ref="C43" authorId="1" shapeId="0" xr:uid="{00000000-0006-0000-0300-000009000000}">
      <text>
        <r>
          <rPr>
            <b/>
            <sz val="9"/>
            <color indexed="81"/>
            <rFont val="Tahoma"/>
            <family val="2"/>
          </rPr>
          <t>Natural gas (100% mineral blend) factor is natural gas not obtained through the grid and therefore does not contain any biogas content. It can be used for calculating bespoke fuel mixtures.</t>
        </r>
      </text>
    </comment>
    <comment ref="C47" authorId="0" shapeId="0" xr:uid="{00000000-0006-0000-0300-00000A000000}">
      <text>
        <r>
          <rPr>
            <b/>
            <sz val="8"/>
            <rFont val="Tahoma"/>
            <family val="2"/>
          </rPr>
          <t>Consists mainly of ethane, plus other hydrocarbons, (excludes butane and propane).</t>
        </r>
      </text>
    </comment>
    <comment ref="E57" authorId="0" shapeId="0" xr:uid="{00000000-0006-0000-0300-00000B000000}">
      <text>
        <r>
          <rPr>
            <b/>
            <sz val="8"/>
            <rFont val="Tahoma"/>
            <family val="2"/>
          </rPr>
          <t>kg CO₂e per unit</t>
        </r>
      </text>
    </comment>
    <comment ref="F57" authorId="0" shapeId="0" xr:uid="{00000000-0006-0000-0300-00000C000000}">
      <text>
        <r>
          <rPr>
            <b/>
            <sz val="8"/>
            <rFont val="Tahoma"/>
            <family val="2"/>
          </rPr>
          <t>kg CO₂e of CO₂ per unit</t>
        </r>
      </text>
    </comment>
    <comment ref="G57" authorId="0" shapeId="0" xr:uid="{00000000-0006-0000-0300-00000D000000}">
      <text>
        <r>
          <rPr>
            <b/>
            <sz val="8"/>
            <rFont val="Tahoma"/>
            <family val="2"/>
          </rPr>
          <t>kg CO₂e of CH₄ per unit</t>
        </r>
      </text>
    </comment>
    <comment ref="H57" authorId="0" shapeId="0" xr:uid="{00000000-0006-0000-0300-00000E000000}">
      <text>
        <r>
          <rPr>
            <b/>
            <sz val="8"/>
            <rFont val="Tahoma"/>
            <family val="2"/>
          </rPr>
          <t>kg CO₂e of N₂O per unit</t>
        </r>
      </text>
    </comment>
    <comment ref="C58" authorId="0" shapeId="0" xr:uid="{00000000-0006-0000-0300-00000F000000}">
      <text>
        <r>
          <rPr>
            <b/>
            <sz val="8"/>
            <rFont val="Tahoma"/>
            <family val="2"/>
          </rPr>
          <t>Fuel for piston-engined aircraft - a high octane petrol (aka AVGAS).</t>
        </r>
      </text>
    </comment>
    <comment ref="C62" authorId="0" shapeId="0" xr:uid="{00000000-0006-0000-0300-000010000000}">
      <text>
        <r>
          <rPr>
            <b/>
            <sz val="8"/>
            <rFont val="Tahoma"/>
            <family val="2"/>
          </rPr>
          <t>Fuel for turbo-prop aircraft and jets (aka jet fuel). Similar to kerosene used as a heating fuel, but refined to a higher quality.</t>
        </r>
      </text>
    </comment>
    <comment ref="C66" authorId="0" shapeId="0" xr:uid="{00000000-0006-0000-0300-000011000000}">
      <text>
        <r>
          <rPr>
            <b/>
            <sz val="8"/>
            <rFont val="Tahoma"/>
            <family val="2"/>
          </rPr>
          <t>Main purpose is for heating/lighting on a domestic scale (also known as kerosene).</t>
        </r>
      </text>
    </comment>
    <comment ref="C70" authorId="0" shapeId="0" xr:uid="{00000000-0006-0000-0300-000012000000}">
      <text>
        <r>
          <rPr>
            <b/>
            <sz val="8"/>
            <rFont val="Tahoma"/>
            <family val="2"/>
          </rPr>
          <t>Standard diesel bought from any local filling station (across the board forecourt fuel typically contains biofuel content).</t>
        </r>
      </text>
    </comment>
    <comment ref="C74" authorId="0" shapeId="0" xr:uid="{00000000-0006-0000-0300-000013000000}">
      <text>
        <r>
          <rPr>
            <b/>
            <sz val="8"/>
            <rFont val="Tahoma"/>
            <family val="2"/>
          </rPr>
          <t>Diesel that has not been blended with biofuel (non-forecourt diesel).</t>
        </r>
      </text>
    </comment>
    <comment ref="C78" authorId="0" shapeId="0" xr:uid="{00000000-0006-0000-0300-000014000000}">
      <text>
        <r>
          <rPr>
            <b/>
            <sz val="8"/>
            <rFont val="Tahoma"/>
            <family val="2"/>
          </rPr>
          <t>Heavy oil used as fuel in furnaces and boilers of power stations, in industry, for industrial heating and in ships.</t>
        </r>
      </text>
    </comment>
    <comment ref="C82" authorId="0" shapeId="0" xr:uid="{00000000-0006-0000-0300-000015000000}">
      <text>
        <r>
          <rPr>
            <b/>
            <sz val="8"/>
            <rFont val="Tahoma"/>
            <family val="2"/>
          </rPr>
          <t>Medium oil used in diesel engines and heating systems (also known as red diesel).</t>
        </r>
      </text>
    </comment>
    <comment ref="C86" authorId="2" shapeId="0" xr:uid="{00000000-0006-0000-0300-000016000000}">
      <text>
        <r>
          <rPr>
            <b/>
            <sz val="8"/>
            <color indexed="81"/>
            <rFont val="Tahoma"/>
            <family val="2"/>
          </rPr>
          <t>Waste petroleum-based lubricating oils recovered for use as fuels</t>
        </r>
      </text>
    </comment>
    <comment ref="C90" authorId="0" shapeId="0" xr:uid="{00000000-0006-0000-0300-00001A000000}">
      <text>
        <r>
          <rPr>
            <b/>
            <sz val="8"/>
            <rFont val="Tahoma"/>
            <family val="2"/>
          </rPr>
          <t>A product of crude oil refining - often used as a solvent.</t>
        </r>
      </text>
    </comment>
    <comment ref="C94" authorId="0" shapeId="0" xr:uid="{00000000-0006-0000-0300-00001E000000}">
      <text>
        <r>
          <rPr>
            <b/>
            <sz val="8"/>
            <rFont val="Tahoma"/>
            <family val="2"/>
          </rPr>
          <t>Standard petrol bought from any local filling station (across the board forecourt fuel typically contains biofuel content).</t>
        </r>
      </text>
    </comment>
    <comment ref="C98" authorId="0" shapeId="0" xr:uid="{00000000-0006-0000-0300-00001F000000}">
      <text>
        <r>
          <rPr>
            <b/>
            <sz val="8"/>
            <rFont val="Tahoma"/>
            <family val="2"/>
          </rPr>
          <t>Petrol that has not been blended with biofuel (non forecourt petrol).</t>
        </r>
      </text>
    </comment>
    <comment ref="C102" authorId="0" shapeId="0" xr:uid="{00000000-0006-0000-0300-000020000000}">
      <text>
        <r>
          <rPr>
            <b/>
            <sz val="8"/>
            <rFont val="Tahoma"/>
            <family val="2"/>
          </rPr>
          <t>Waste oils meeting the 'residual' oil definition contained in the 'Processed Fuel Oil Quality Protocol'.</t>
        </r>
      </text>
    </comment>
    <comment ref="C106" authorId="0" shapeId="0" xr:uid="{00000000-0006-0000-0300-000021000000}">
      <text>
        <r>
          <rPr>
            <b/>
            <sz val="8"/>
            <rFont val="Tahoma"/>
            <family val="2"/>
          </rPr>
          <t>Waste oils meeting the 'distillate' oil definition contained in the 'Processed Fuel Oil Quality Protocol'.</t>
        </r>
      </text>
    </comment>
    <comment ref="C110" authorId="2" shapeId="0" xr:uid="{00000000-0006-0000-0300-000022000000}">
      <text>
        <r>
          <rPr>
            <b/>
            <sz val="8"/>
            <color indexed="81"/>
            <rFont val="Tahoma"/>
            <family val="2"/>
          </rPr>
          <t>Includes aromatic extracts, defoament solvents and other minor miscellaneous products</t>
        </r>
        <r>
          <rPr>
            <sz val="9"/>
            <color indexed="81"/>
            <rFont val="Tahoma"/>
            <family val="2"/>
          </rPr>
          <t xml:space="preserve">
</t>
        </r>
      </text>
    </comment>
    <comment ref="C114" authorId="0" shapeId="0" xr:uid="{00000000-0006-0000-0300-000023000000}">
      <text>
        <r>
          <rPr>
            <b/>
            <sz val="8"/>
            <rFont val="Tahoma"/>
            <family val="2"/>
          </rPr>
          <t>Recycled oils outside of the 'Processed Fuel Oil Quality Protocol' definitions.</t>
        </r>
      </text>
    </comment>
    <comment ref="C118" authorId="0" shapeId="0" xr:uid="{00000000-0006-0000-0300-000027000000}">
      <text>
        <r>
          <rPr>
            <b/>
            <sz val="8"/>
            <rFont val="Tahoma"/>
            <family val="2"/>
          </rPr>
          <t>Distillate fuels are commonly called "Marine gas oil". Distillate fuel is composed of petroleum fractions of crude oil that are separated in a refinery by a boiling or "distillation" process.</t>
        </r>
      </text>
    </comment>
    <comment ref="C122" authorId="0" shapeId="0" xr:uid="{00000000-0006-0000-0300-000028000000}">
      <text>
        <r>
          <rPr>
            <b/>
            <sz val="8"/>
            <rFont val="Tahoma"/>
            <family val="2"/>
          </rPr>
          <t>Residual fuels are called "Marine fuel oil". Residual fuel or "residuum" is the fraction that did not boil, sometimes referred to as "tar" or "petroleum pitch".</t>
        </r>
      </text>
    </comment>
    <comment ref="E128" authorId="0" shapeId="0" xr:uid="{00000000-0006-0000-0300-000029000000}">
      <text>
        <r>
          <rPr>
            <b/>
            <sz val="8"/>
            <rFont val="Tahoma"/>
            <family val="2"/>
          </rPr>
          <t>kg CO₂e per unit</t>
        </r>
      </text>
    </comment>
    <comment ref="F128" authorId="0" shapeId="0" xr:uid="{00000000-0006-0000-0300-00002A000000}">
      <text>
        <r>
          <rPr>
            <b/>
            <sz val="8"/>
            <rFont val="Tahoma"/>
            <family val="2"/>
          </rPr>
          <t>kg CO₂e of CO₂ per unit</t>
        </r>
      </text>
    </comment>
    <comment ref="G128" authorId="0" shapeId="0" xr:uid="{00000000-0006-0000-0300-00002B000000}">
      <text>
        <r>
          <rPr>
            <b/>
            <sz val="8"/>
            <rFont val="Tahoma"/>
            <family val="2"/>
          </rPr>
          <t>kg CO₂e of CH₄ per unit</t>
        </r>
      </text>
    </comment>
    <comment ref="H128" authorId="0" shapeId="0" xr:uid="{00000000-0006-0000-0300-00002C000000}">
      <text>
        <r>
          <rPr>
            <b/>
            <sz val="8"/>
            <rFont val="Tahoma"/>
            <family val="2"/>
          </rPr>
          <t>kg CO₂e of N₂O per unit</t>
        </r>
      </text>
    </comment>
    <comment ref="C129" authorId="0" shapeId="0" xr:uid="{00000000-0006-0000-0300-00002D000000}">
      <text>
        <r>
          <rPr>
            <b/>
            <sz val="8"/>
            <rFont val="Tahoma"/>
            <family val="2"/>
          </rPr>
          <t>Coal used in sources other than power stations and domestic use.</t>
        </r>
      </text>
    </comment>
    <comment ref="C132" authorId="0" shapeId="0" xr:uid="{00000000-0006-0000-0300-00002E000000}">
      <text>
        <r>
          <rPr>
            <b/>
            <sz val="8"/>
            <rFont val="Tahoma"/>
            <family val="2"/>
          </rPr>
          <t>Coal used in power stations to generate electricity.</t>
        </r>
      </text>
    </comment>
    <comment ref="C135" authorId="0" shapeId="0" xr:uid="{00000000-0006-0000-0300-00002F000000}">
      <text>
        <r>
          <rPr>
            <b/>
            <sz val="8"/>
            <rFont val="Tahoma"/>
            <family val="2"/>
          </rPr>
          <t>Coal used domestically.</t>
        </r>
      </text>
    </comment>
    <comment ref="C138" authorId="0" shapeId="0" xr:uid="{00000000-0006-0000-0300-000030000000}">
      <text>
        <r>
          <rPr>
            <b/>
            <sz val="8"/>
            <rFont val="Tahoma"/>
            <family val="2"/>
          </rPr>
          <t>Coke may be used as a heating fuel and as a reducing agent in a blast furnace.</t>
        </r>
      </text>
    </comment>
    <comment ref="C141" authorId="0" shapeId="0" xr:uid="{00000000-0006-0000-0300-000031000000}">
      <text>
        <r>
          <rPr>
            <b/>
            <sz val="8"/>
            <rFont val="Tahoma"/>
            <family val="2"/>
          </rPr>
          <t>Normally used in cement manufacture and power plants.</t>
        </r>
      </text>
    </comment>
    <comment ref="C144" authorId="0" shapeId="0" xr:uid="{00000000-0006-0000-0300-000032000000}">
      <text>
        <r>
          <rPr>
            <b/>
            <sz val="8"/>
            <rFont val="Tahoma"/>
            <family val="2"/>
          </rPr>
          <t>Coal used in power stations to generate electricity (only for coal produced in the UK).</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E21" authorId="0" shapeId="0" xr:uid="{00000000-0006-0000-1500-000001000000}">
      <text>
        <r>
          <rPr>
            <b/>
            <sz val="8"/>
            <rFont val="Tahoma"/>
            <family val="2"/>
          </rPr>
          <t>kg CO₂e per unit</t>
        </r>
      </text>
    </comment>
    <comment ref="E25" authorId="0" shapeId="0" xr:uid="{00000000-0006-0000-1500-000002000000}">
      <text>
        <r>
          <rPr>
            <b/>
            <sz val="8"/>
            <rFont val="Tahoma"/>
            <family val="2"/>
          </rPr>
          <t>kg CO₂e per unit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Rebekah Watson</author>
  </authors>
  <commentList>
    <comment ref="E24" authorId="0" shapeId="0" xr:uid="{00000000-0006-0000-1600-000001000000}">
      <text>
        <r>
          <rPr>
            <b/>
            <sz val="8"/>
            <rFont val="Tahoma"/>
            <family val="2"/>
          </rPr>
          <t>kg CO₂e per unit</t>
        </r>
      </text>
    </comment>
    <comment ref="F24" authorId="0" shapeId="0" xr:uid="{00000000-0006-0000-1600-000002000000}">
      <text>
        <r>
          <rPr>
            <b/>
            <sz val="8"/>
            <rFont val="Tahoma"/>
            <family val="2"/>
          </rPr>
          <t>kg CO₂e of CO₂ per unit</t>
        </r>
      </text>
    </comment>
    <comment ref="G24" authorId="0" shapeId="0" xr:uid="{00000000-0006-0000-1600-000003000000}">
      <text>
        <r>
          <rPr>
            <b/>
            <sz val="8"/>
            <rFont val="Tahoma"/>
            <family val="2"/>
          </rPr>
          <t>kg CO₂e of CH₄ per unit</t>
        </r>
      </text>
    </comment>
    <comment ref="H24" authorId="0" shapeId="0" xr:uid="{00000000-0006-0000-1600-000004000000}">
      <text>
        <r>
          <rPr>
            <b/>
            <sz val="8"/>
            <rFont val="Tahoma"/>
            <family val="2"/>
          </rPr>
          <t>kg CO₂e of N₂O per unit</t>
        </r>
      </text>
    </comment>
    <comment ref="I24" authorId="0" shapeId="0" xr:uid="{00000000-0006-0000-1600-000005000000}">
      <text>
        <r>
          <rPr>
            <b/>
            <sz val="8"/>
            <rFont val="Tahoma"/>
            <family val="2"/>
          </rPr>
          <t>kg CO₂e per unit</t>
        </r>
      </text>
    </comment>
    <comment ref="J24" authorId="0" shapeId="0" xr:uid="{00000000-0006-0000-1600-000006000000}">
      <text>
        <r>
          <rPr>
            <b/>
            <sz val="8"/>
            <rFont val="Tahoma"/>
            <family val="2"/>
          </rPr>
          <t>kg CO₂e of CO₂ per unit</t>
        </r>
      </text>
    </comment>
    <comment ref="K24" authorId="0" shapeId="0" xr:uid="{00000000-0006-0000-1600-000007000000}">
      <text>
        <r>
          <rPr>
            <b/>
            <sz val="8"/>
            <rFont val="Tahoma"/>
            <family val="2"/>
          </rPr>
          <t>kg CO₂e of CH₄ per unit</t>
        </r>
      </text>
    </comment>
    <comment ref="L24" authorId="0" shapeId="0" xr:uid="{00000000-0006-0000-1600-000008000000}">
      <text>
        <r>
          <rPr>
            <b/>
            <sz val="8"/>
            <rFont val="Tahoma"/>
            <family val="2"/>
          </rPr>
          <t>kg CO₂e of N₂O per unit</t>
        </r>
      </text>
    </comment>
    <comment ref="M24" authorId="0" shapeId="0" xr:uid="{00000000-0006-0000-1600-000009000000}">
      <text>
        <r>
          <rPr>
            <b/>
            <sz val="8"/>
            <rFont val="Tahoma"/>
            <family val="2"/>
          </rPr>
          <t>kg CO₂e per unit</t>
        </r>
      </text>
    </comment>
    <comment ref="N24" authorId="0" shapeId="0" xr:uid="{00000000-0006-0000-1600-00000A000000}">
      <text>
        <r>
          <rPr>
            <b/>
            <sz val="8"/>
            <rFont val="Tahoma"/>
            <family val="2"/>
          </rPr>
          <t>kg CO₂e of CO₂ per unit</t>
        </r>
      </text>
    </comment>
    <comment ref="O24" authorId="0" shapeId="0" xr:uid="{00000000-0006-0000-1600-00000B000000}">
      <text>
        <r>
          <rPr>
            <b/>
            <sz val="8"/>
            <rFont val="Tahoma"/>
            <family val="2"/>
          </rPr>
          <t>kg CO₂e of CH₄ per unit</t>
        </r>
      </text>
    </comment>
    <comment ref="P24" authorId="0" shapeId="0" xr:uid="{00000000-0006-0000-1600-00000C000000}">
      <text>
        <r>
          <rPr>
            <b/>
            <sz val="8"/>
            <rFont val="Tahoma"/>
            <family val="2"/>
          </rPr>
          <t>kg CO₂e of N₂O per unit</t>
        </r>
      </text>
    </comment>
    <comment ref="Q24" authorId="0" shapeId="0" xr:uid="{00000000-0006-0000-1600-00000D000000}">
      <text>
        <r>
          <rPr>
            <b/>
            <sz val="8"/>
            <rFont val="Tahoma"/>
            <family val="2"/>
          </rPr>
          <t>kg CO₂e per unit</t>
        </r>
      </text>
    </comment>
    <comment ref="R24" authorId="0" shapeId="0" xr:uid="{00000000-0006-0000-1600-00000E000000}">
      <text>
        <r>
          <rPr>
            <b/>
            <sz val="8"/>
            <rFont val="Tahoma"/>
            <family val="2"/>
          </rPr>
          <t>kg CO₂e of CO₂ per unit</t>
        </r>
      </text>
    </comment>
    <comment ref="S24" authorId="0" shapeId="0" xr:uid="{00000000-0006-0000-1600-00000F000000}">
      <text>
        <r>
          <rPr>
            <b/>
            <sz val="8"/>
            <rFont val="Tahoma"/>
            <family val="2"/>
          </rPr>
          <t>kg CO₂e of CH₄ per unit</t>
        </r>
      </text>
    </comment>
    <comment ref="T24" authorId="0" shapeId="0" xr:uid="{00000000-0006-0000-1600-000010000000}">
      <text>
        <r>
          <rPr>
            <b/>
            <sz val="8"/>
            <rFont val="Tahoma"/>
            <family val="2"/>
          </rPr>
          <t>kg CO₂e of N₂O per unit</t>
        </r>
      </text>
    </comment>
    <comment ref="U24" authorId="0" shapeId="0" xr:uid="{00000000-0006-0000-1600-000011000000}">
      <text>
        <r>
          <rPr>
            <b/>
            <sz val="8"/>
            <rFont val="Tahoma"/>
            <family val="2"/>
          </rPr>
          <t>kg CO₂e per unit</t>
        </r>
      </text>
    </comment>
    <comment ref="V24" authorId="0" shapeId="0" xr:uid="{00000000-0006-0000-1600-000012000000}">
      <text>
        <r>
          <rPr>
            <b/>
            <sz val="8"/>
            <rFont val="Tahoma"/>
            <family val="2"/>
          </rPr>
          <t>kg CO₂e of CO₂ per unit</t>
        </r>
      </text>
    </comment>
    <comment ref="W24" authorId="0" shapeId="0" xr:uid="{00000000-0006-0000-1600-000013000000}">
      <text>
        <r>
          <rPr>
            <b/>
            <sz val="8"/>
            <rFont val="Tahoma"/>
            <family val="2"/>
          </rPr>
          <t>kg CO₂e of CH₄ per unit</t>
        </r>
      </text>
    </comment>
    <comment ref="X24" authorId="0" shapeId="0" xr:uid="{00000000-0006-0000-1600-000014000000}">
      <text>
        <r>
          <rPr>
            <b/>
            <sz val="8"/>
            <rFont val="Tahoma"/>
            <family val="2"/>
          </rPr>
          <t>kg CO₂e of N₂O per unit</t>
        </r>
      </text>
    </comment>
    <comment ref="C25" authorId="1" shapeId="0" xr:uid="{00000000-0006-0000-1600-000015000000}">
      <text>
        <r>
          <rPr>
            <sz val="8"/>
            <color indexed="81"/>
            <rFont val="Tahoma"/>
            <family val="2"/>
          </rPr>
          <t>This is the smallest category of car sometimes referred to as a city car. Examples include: Citroën C1, Fiat/Alfa Romeo 500 and Panda, Peugeot 107, Volkswagen up!, Renault TWINGO, Toyota AYGO, smart fortwo and HyundaI i 10.</t>
        </r>
      </text>
    </comment>
    <comment ref="C27" authorId="1" shapeId="0" xr:uid="{00000000-0006-0000-1600-000016000000}">
      <text>
        <r>
          <rPr>
            <sz val="8"/>
            <color indexed="81"/>
            <rFont val="Tahoma"/>
            <family val="2"/>
          </rPr>
          <t>This is a car that is larger than a city car, but smaller than a small family car. Examples include: Ford Fiesta, Renault CLIO, Volkswagen Polo, Citroën C2 and C3, Opel Corsa, Peugeot 208, and Toyota Yaris.</t>
        </r>
        <r>
          <rPr>
            <sz val="9"/>
            <color indexed="81"/>
            <rFont val="Tahoma"/>
            <family val="2"/>
          </rPr>
          <t xml:space="preserve">
</t>
        </r>
      </text>
    </comment>
    <comment ref="C29" authorId="1" shapeId="0" xr:uid="{00000000-0006-0000-1600-000017000000}">
      <text>
        <r>
          <rPr>
            <sz val="8"/>
            <color indexed="81"/>
            <rFont val="Tahoma"/>
            <family val="2"/>
          </rPr>
          <t>This is a small, compact family car. Examples include: Volkswagen Golf, Ford Focus, Opel Astra, Audi A3, BMW 1 Series, Renault Mégane and Toyota Auris.</t>
        </r>
        <r>
          <rPr>
            <sz val="9"/>
            <color indexed="81"/>
            <rFont val="Tahoma"/>
            <family val="2"/>
          </rPr>
          <t xml:space="preserve">
</t>
        </r>
      </text>
    </comment>
    <comment ref="C31" authorId="1" shapeId="0" xr:uid="{00000000-0006-0000-1600-000018000000}">
      <text>
        <r>
          <rPr>
            <sz val="8"/>
            <color indexed="81"/>
            <rFont val="Tahoma"/>
            <family val="2"/>
          </rPr>
          <t>This is classed as a large family car. Examples include: BMW 3 Series, ŠKODA Octavia, Volkswagen Passat, Audi A4, Mercedes Benz C Class and Peugeot 508.</t>
        </r>
      </text>
    </comment>
    <comment ref="C33" authorId="1" shapeId="0" xr:uid="{00000000-0006-0000-1600-000019000000}">
      <text>
        <r>
          <rPr>
            <sz val="8"/>
            <color indexed="81"/>
            <rFont val="Tahoma"/>
            <family val="2"/>
          </rPr>
          <t>These are large cars. Examples include: BMW 5 Series, Audi A5 and A6, Mercedes Benz E Class and Skoda Superb.</t>
        </r>
      </text>
    </comment>
    <comment ref="C35" authorId="1" shapeId="0" xr:uid="{00000000-0006-0000-1600-00001A000000}">
      <text>
        <r>
          <rPr>
            <sz val="8"/>
            <color indexed="81"/>
            <rFont val="Tahoma"/>
            <family val="2"/>
          </rPr>
          <t>This is a luxury car which is niche in the European market. Examples include: Jaguar XF, Mercedes-Benz S-Class, .BMW 7 series, Audi A8, Porsche Panamera and Lexus LS.</t>
        </r>
      </text>
    </comment>
    <comment ref="C37" authorId="1" shapeId="0" xr:uid="{00000000-0006-0000-1600-00001B000000}">
      <text>
        <r>
          <rPr>
            <sz val="8"/>
            <color indexed="81"/>
            <rFont val="Tahoma"/>
            <family val="2"/>
          </rPr>
          <t xml:space="preserve">Sport cars are a small, usually two seater with two doors and designed for speed, high acceleration, and manoeuvrability. Examples include: Mercedes-Benz SLK, Audi TT, Porsche 911 and Boxster, and Peugeot RCZ. </t>
        </r>
      </text>
    </comment>
    <comment ref="C39" authorId="1" shapeId="0" xr:uid="{00000000-0006-0000-1600-00001C000000}">
      <text>
        <r>
          <rPr>
            <sz val="8"/>
            <color indexed="81"/>
            <rFont val="Tahoma"/>
            <family val="2"/>
          </rPr>
          <t>These are sport utility vehicles (SUVs) which have off-road capabilities and four-wheel drive. Examples include: Suzuki Jimny, Land Rover Discovery and Defender, Toyota Land Cruiser, and Nissan Pathfinder.</t>
        </r>
      </text>
    </comment>
    <comment ref="C41" authorId="1" shapeId="0" xr:uid="{00000000-0006-0000-1600-00001D000000}">
      <text>
        <r>
          <rPr>
            <sz val="8"/>
            <color indexed="81"/>
            <rFont val="Tahoma"/>
            <family val="2"/>
          </rPr>
          <t xml:space="preserve">These are multipurpose cars. Examples include: Ford C-Max, Renault Scenic, Volkswagen Touran, Opel Zafira, Ford B-Max, and Citroën C3 Picasso and C4 Picasso. </t>
        </r>
      </text>
    </comment>
    <comment ref="M45" authorId="0" shapeId="0" xr:uid="{00000000-0006-0000-1600-00001E000000}">
      <text>
        <r>
          <rPr>
            <b/>
            <sz val="8"/>
            <rFont val="Tahoma"/>
            <family val="2"/>
          </rPr>
          <t>A vehicle with two power sources, typically petrol and electric</t>
        </r>
      </text>
    </comment>
    <comment ref="Q45" authorId="0" shapeId="0" xr:uid="{00000000-0006-0000-1600-00001F000000}">
      <text>
        <r>
          <rPr>
            <b/>
            <sz val="8"/>
            <rFont val="Tahoma"/>
            <family val="2"/>
          </rPr>
          <t>A compressed version of the same natural gas you receive in the home.  When compressed can be used as an alternative vehicle fuel.</t>
        </r>
      </text>
    </comment>
    <comment ref="U45" authorId="0" shapeId="0" xr:uid="{00000000-0006-0000-1600-000020000000}">
      <text>
        <r>
          <rPr>
            <b/>
            <sz val="8"/>
            <rFont val="Tahoma"/>
            <family val="2"/>
          </rPr>
          <t>Alternative fuel stored in gas tanks.  Often known as 'autogas'.</t>
        </r>
      </text>
    </comment>
    <comment ref="E46" authorId="0" shapeId="0" xr:uid="{00000000-0006-0000-1600-000021000000}">
      <text>
        <r>
          <rPr>
            <b/>
            <sz val="8"/>
            <rFont val="Tahoma"/>
            <family val="2"/>
          </rPr>
          <t>kg CO₂e per unit</t>
        </r>
      </text>
    </comment>
    <comment ref="F46" authorId="0" shapeId="0" xr:uid="{00000000-0006-0000-1600-000022000000}">
      <text>
        <r>
          <rPr>
            <b/>
            <sz val="8"/>
            <rFont val="Tahoma"/>
            <family val="2"/>
          </rPr>
          <t>kg CO₂e of CO₂ per unit</t>
        </r>
      </text>
    </comment>
    <comment ref="G46" authorId="0" shapeId="0" xr:uid="{00000000-0006-0000-1600-000023000000}">
      <text>
        <r>
          <rPr>
            <b/>
            <sz val="8"/>
            <rFont val="Tahoma"/>
            <family val="2"/>
          </rPr>
          <t>kg CO₂e of CH₄ per unit</t>
        </r>
      </text>
    </comment>
    <comment ref="H46" authorId="0" shapeId="0" xr:uid="{00000000-0006-0000-1600-000024000000}">
      <text>
        <r>
          <rPr>
            <b/>
            <sz val="8"/>
            <rFont val="Tahoma"/>
            <family val="2"/>
          </rPr>
          <t>kg CO₂e of N₂O per unit</t>
        </r>
      </text>
    </comment>
    <comment ref="I46" authorId="0" shapeId="0" xr:uid="{00000000-0006-0000-1600-000025000000}">
      <text>
        <r>
          <rPr>
            <b/>
            <sz val="8"/>
            <rFont val="Tahoma"/>
            <family val="2"/>
          </rPr>
          <t>kg CO₂e per unit</t>
        </r>
      </text>
    </comment>
    <comment ref="J46" authorId="0" shapeId="0" xr:uid="{00000000-0006-0000-1600-000026000000}">
      <text>
        <r>
          <rPr>
            <b/>
            <sz val="8"/>
            <rFont val="Tahoma"/>
            <family val="2"/>
          </rPr>
          <t>kg CO₂e of CO₂ per unit</t>
        </r>
      </text>
    </comment>
    <comment ref="K46" authorId="0" shapeId="0" xr:uid="{00000000-0006-0000-1600-000027000000}">
      <text>
        <r>
          <rPr>
            <b/>
            <sz val="8"/>
            <rFont val="Tahoma"/>
            <family val="2"/>
          </rPr>
          <t>kg CO₂e of CH₄ per unit</t>
        </r>
      </text>
    </comment>
    <comment ref="L46" authorId="0" shapeId="0" xr:uid="{00000000-0006-0000-1600-000028000000}">
      <text>
        <r>
          <rPr>
            <b/>
            <sz val="8"/>
            <rFont val="Tahoma"/>
            <family val="2"/>
          </rPr>
          <t>kg CO₂e of N₂O per unit</t>
        </r>
      </text>
    </comment>
    <comment ref="M46" authorId="0" shapeId="0" xr:uid="{00000000-0006-0000-1600-000029000000}">
      <text>
        <r>
          <rPr>
            <b/>
            <sz val="8"/>
            <rFont val="Tahoma"/>
            <family val="2"/>
          </rPr>
          <t>kg CO₂e per unit</t>
        </r>
      </text>
    </comment>
    <comment ref="N46" authorId="0" shapeId="0" xr:uid="{00000000-0006-0000-1600-00002A000000}">
      <text>
        <r>
          <rPr>
            <b/>
            <sz val="8"/>
            <rFont val="Tahoma"/>
            <family val="2"/>
          </rPr>
          <t>kg CO₂e of CO₂ per unit</t>
        </r>
      </text>
    </comment>
    <comment ref="O46" authorId="0" shapeId="0" xr:uid="{00000000-0006-0000-1600-00002B000000}">
      <text>
        <r>
          <rPr>
            <b/>
            <sz val="8"/>
            <rFont val="Tahoma"/>
            <family val="2"/>
          </rPr>
          <t>kg CO₂e of CH₄ per unit</t>
        </r>
      </text>
    </comment>
    <comment ref="P46" authorId="0" shapeId="0" xr:uid="{00000000-0006-0000-1600-00002C000000}">
      <text>
        <r>
          <rPr>
            <b/>
            <sz val="8"/>
            <rFont val="Tahoma"/>
            <family val="2"/>
          </rPr>
          <t>kg CO₂e of N₂O per unit</t>
        </r>
      </text>
    </comment>
    <comment ref="Q46" authorId="0" shapeId="0" xr:uid="{00000000-0006-0000-1600-00002D000000}">
      <text>
        <r>
          <rPr>
            <b/>
            <sz val="8"/>
            <rFont val="Tahoma"/>
            <family val="2"/>
          </rPr>
          <t>kg CO₂e per unit</t>
        </r>
      </text>
    </comment>
    <comment ref="R46" authorId="0" shapeId="0" xr:uid="{00000000-0006-0000-1600-00002E000000}">
      <text>
        <r>
          <rPr>
            <b/>
            <sz val="8"/>
            <rFont val="Tahoma"/>
            <family val="2"/>
          </rPr>
          <t>kg CO₂e of CO₂ per unit</t>
        </r>
      </text>
    </comment>
    <comment ref="S46" authorId="0" shapeId="0" xr:uid="{00000000-0006-0000-1600-00002F000000}">
      <text>
        <r>
          <rPr>
            <b/>
            <sz val="8"/>
            <rFont val="Tahoma"/>
            <family val="2"/>
          </rPr>
          <t>kg CO₂e of CH₄ per unit</t>
        </r>
      </text>
    </comment>
    <comment ref="T46" authorId="0" shapeId="0" xr:uid="{00000000-0006-0000-1600-000030000000}">
      <text>
        <r>
          <rPr>
            <b/>
            <sz val="8"/>
            <rFont val="Tahoma"/>
            <family val="2"/>
          </rPr>
          <t>kg CO₂e of N₂O per unit</t>
        </r>
      </text>
    </comment>
    <comment ref="U46" authorId="0" shapeId="0" xr:uid="{00000000-0006-0000-1600-000031000000}">
      <text>
        <r>
          <rPr>
            <b/>
            <sz val="8"/>
            <rFont val="Tahoma"/>
            <family val="2"/>
          </rPr>
          <t>kg CO₂e per unit</t>
        </r>
      </text>
    </comment>
    <comment ref="V46" authorId="0" shapeId="0" xr:uid="{00000000-0006-0000-1600-000032000000}">
      <text>
        <r>
          <rPr>
            <b/>
            <sz val="8"/>
            <rFont val="Tahoma"/>
            <family val="2"/>
          </rPr>
          <t>kg CO₂e of CO₂ per unit</t>
        </r>
      </text>
    </comment>
    <comment ref="W46" authorId="0" shapeId="0" xr:uid="{00000000-0006-0000-1600-000033000000}">
      <text>
        <r>
          <rPr>
            <b/>
            <sz val="8"/>
            <rFont val="Tahoma"/>
            <family val="2"/>
          </rPr>
          <t>kg CO₂e of CH₄ per unit</t>
        </r>
      </text>
    </comment>
    <comment ref="X46" authorId="0" shapeId="0" xr:uid="{00000000-0006-0000-1600-000034000000}">
      <text>
        <r>
          <rPr>
            <b/>
            <sz val="8"/>
            <rFont val="Tahoma"/>
            <family val="2"/>
          </rPr>
          <t>kg CO₂e of N₂O per unit</t>
        </r>
      </text>
    </comment>
    <comment ref="Y46" authorId="0" shapeId="0" xr:uid="{00000000-0006-0000-1600-000035000000}">
      <text>
        <r>
          <rPr>
            <b/>
            <sz val="8"/>
            <rFont val="Tahoma"/>
            <family val="2"/>
          </rPr>
          <t>kg CO₂e per unit</t>
        </r>
      </text>
    </comment>
    <comment ref="Z46" authorId="0" shapeId="0" xr:uid="{00000000-0006-0000-1600-000036000000}">
      <text>
        <r>
          <rPr>
            <b/>
            <sz val="8"/>
            <rFont val="Tahoma"/>
            <family val="2"/>
          </rPr>
          <t>kg CO₂e of CO₂ per unit</t>
        </r>
      </text>
    </comment>
    <comment ref="AA46" authorId="0" shapeId="0" xr:uid="{00000000-0006-0000-1600-000037000000}">
      <text>
        <r>
          <rPr>
            <b/>
            <sz val="8"/>
            <rFont val="Tahoma"/>
            <family val="2"/>
          </rPr>
          <t>kg CO₂e of CH₄ per unit</t>
        </r>
      </text>
    </comment>
    <comment ref="AB46" authorId="0" shapeId="0" xr:uid="{00000000-0006-0000-1600-000038000000}">
      <text>
        <r>
          <rPr>
            <b/>
            <sz val="8"/>
            <rFont val="Tahoma"/>
            <family val="2"/>
          </rPr>
          <t>kg CO₂e of N₂O per unit</t>
        </r>
      </text>
    </comment>
    <comment ref="AC46" authorId="0" shapeId="0" xr:uid="{00000000-0006-0000-1600-000039000000}">
      <text>
        <r>
          <rPr>
            <b/>
            <sz val="8"/>
            <rFont val="Tahoma"/>
            <family val="2"/>
          </rPr>
          <t>kg CO₂e per unit</t>
        </r>
      </text>
    </comment>
    <comment ref="AD46" authorId="0" shapeId="0" xr:uid="{00000000-0006-0000-1600-00003A000000}">
      <text>
        <r>
          <rPr>
            <b/>
            <sz val="8"/>
            <rFont val="Tahoma"/>
            <family val="2"/>
          </rPr>
          <t>kg CO₂e of CO₂ per unit</t>
        </r>
      </text>
    </comment>
    <comment ref="AE46" authorId="0" shapeId="0" xr:uid="{00000000-0006-0000-1600-00003B000000}">
      <text>
        <r>
          <rPr>
            <b/>
            <sz val="8"/>
            <rFont val="Tahoma"/>
            <family val="2"/>
          </rPr>
          <t>kg CO₂e of CH₄ per unit</t>
        </r>
      </text>
    </comment>
    <comment ref="AF46" authorId="0" shapeId="0" xr:uid="{00000000-0006-0000-1600-00003C000000}">
      <text>
        <r>
          <rPr>
            <b/>
            <sz val="8"/>
            <rFont val="Tahoma"/>
            <family val="2"/>
          </rPr>
          <t>kg CO₂e of N₂O per unit</t>
        </r>
      </text>
    </comment>
    <comment ref="AG46" authorId="0" shapeId="0" xr:uid="{00000000-0006-0000-1600-00003D000000}">
      <text>
        <r>
          <rPr>
            <b/>
            <sz val="8"/>
            <rFont val="Tahoma"/>
            <family val="2"/>
          </rPr>
          <t>kg CO₂e per unit</t>
        </r>
      </text>
    </comment>
    <comment ref="AH46" authorId="0" shapeId="0" xr:uid="{00000000-0006-0000-1600-00003E000000}">
      <text>
        <r>
          <rPr>
            <b/>
            <sz val="8"/>
            <rFont val="Tahoma"/>
            <family val="2"/>
          </rPr>
          <t>kg CO₂e of CO₂ per unit</t>
        </r>
      </text>
    </comment>
    <comment ref="AI46" authorId="0" shapeId="0" xr:uid="{00000000-0006-0000-1600-00003F000000}">
      <text>
        <r>
          <rPr>
            <b/>
            <sz val="8"/>
            <rFont val="Tahoma"/>
            <family val="2"/>
          </rPr>
          <t>kg CO₂e of CH₄ per unit</t>
        </r>
      </text>
    </comment>
    <comment ref="AJ46" authorId="0" shapeId="0" xr:uid="{00000000-0006-0000-1600-000040000000}">
      <text>
        <r>
          <rPr>
            <b/>
            <sz val="8"/>
            <rFont val="Tahoma"/>
            <family val="2"/>
          </rPr>
          <t>kg CO₂e of N₂O per unit</t>
        </r>
      </text>
    </comment>
    <comment ref="C47" authorId="0" shapeId="0" xr:uid="{00000000-0006-0000-1600-000041000000}">
      <text>
        <r>
          <rPr>
            <b/>
            <sz val="8"/>
            <rFont val="Tahoma"/>
            <family val="2"/>
          </rPr>
          <t>Petrol/LPG/CNG - up to a 1.4-litre engine
Diesel - up to a 1.7-litre engine
Others - vehicles models of a smilar size (i.e. market segment A or B)</t>
        </r>
      </text>
    </comment>
    <comment ref="C49" authorId="0" shapeId="0" xr:uid="{00000000-0006-0000-1600-000042000000}">
      <text>
        <r>
          <rPr>
            <b/>
            <sz val="8"/>
            <rFont val="Tahoma"/>
            <family val="2"/>
          </rPr>
          <t>Petrol/LPG/CNG - from 1.4-litre to 2.0-litre engine
Diesel - from 1.7-litre to 2.0-litre engine
Others - vehicles models of a smilar size (i.e. generally market segment C)</t>
        </r>
      </text>
    </comment>
    <comment ref="C51" authorId="0" shapeId="0" xr:uid="{00000000-0006-0000-1600-000043000000}">
      <text>
        <r>
          <rPr>
            <b/>
            <sz val="8"/>
            <rFont val="Tahoma"/>
            <family val="2"/>
          </rPr>
          <t>Petrol/LPG/CNG - 2.0-litre engine +
Diesel - 2.0-litre engine +
Others - vehicles models of a smilar size (i.e. generally market segment D and above)</t>
        </r>
      </text>
    </comment>
    <comment ref="C53" authorId="0" shapeId="0" xr:uid="{00000000-0006-0000-1600-000044000000}">
      <text>
        <r>
          <rPr>
            <b/>
            <sz val="8"/>
            <rFont val="Tahoma"/>
            <family val="2"/>
          </rPr>
          <t>Unknown engine size.</t>
        </r>
      </text>
    </comment>
    <comment ref="M57" authorId="0" shapeId="0" xr:uid="{00000000-0006-0000-1600-000045000000}">
      <text>
        <r>
          <rPr>
            <b/>
            <sz val="8"/>
            <rFont val="Tahoma"/>
            <family val="2"/>
          </rPr>
          <t>A compressed version of the same natural gas you receive in the home.  Used as an alternative vehicle fuel.</t>
        </r>
      </text>
    </comment>
    <comment ref="Q57" authorId="0" shapeId="0" xr:uid="{00000000-0006-0000-1600-000046000000}">
      <text>
        <r>
          <rPr>
            <b/>
            <sz val="8"/>
            <rFont val="Tahoma"/>
            <family val="2"/>
          </rPr>
          <t>Alternative fuel stored in gas tanks.  Often known as 'autogas'.</t>
        </r>
      </text>
    </comment>
    <comment ref="E58" authorId="0" shapeId="0" xr:uid="{00000000-0006-0000-1600-000047000000}">
      <text>
        <r>
          <rPr>
            <b/>
            <sz val="8"/>
            <rFont val="Tahoma"/>
            <family val="2"/>
          </rPr>
          <t>kg CO₂e per unit</t>
        </r>
      </text>
    </comment>
    <comment ref="F58" authorId="0" shapeId="0" xr:uid="{00000000-0006-0000-1600-000048000000}">
      <text>
        <r>
          <rPr>
            <b/>
            <sz val="8"/>
            <rFont val="Tahoma"/>
            <family val="2"/>
          </rPr>
          <t>kg CO₂e of CO₂ per unit</t>
        </r>
      </text>
    </comment>
    <comment ref="G58" authorId="0" shapeId="0" xr:uid="{00000000-0006-0000-1600-000049000000}">
      <text>
        <r>
          <rPr>
            <b/>
            <sz val="8"/>
            <rFont val="Tahoma"/>
            <family val="2"/>
          </rPr>
          <t>kg CO₂e of CH₄ per unit</t>
        </r>
      </text>
    </comment>
    <comment ref="H58" authorId="0" shapeId="0" xr:uid="{00000000-0006-0000-1600-00004A000000}">
      <text>
        <r>
          <rPr>
            <b/>
            <sz val="8"/>
            <rFont val="Tahoma"/>
            <family val="2"/>
          </rPr>
          <t>kg CO₂e of N₂O per unit</t>
        </r>
      </text>
    </comment>
    <comment ref="I58" authorId="0" shapeId="0" xr:uid="{00000000-0006-0000-1600-00004B000000}">
      <text>
        <r>
          <rPr>
            <b/>
            <sz val="8"/>
            <rFont val="Tahoma"/>
            <family val="2"/>
          </rPr>
          <t>kg CO₂e per unit</t>
        </r>
      </text>
    </comment>
    <comment ref="J58" authorId="0" shapeId="0" xr:uid="{00000000-0006-0000-1600-00004C000000}">
      <text>
        <r>
          <rPr>
            <b/>
            <sz val="8"/>
            <rFont val="Tahoma"/>
            <family val="2"/>
          </rPr>
          <t>kg CO₂e of CO₂ per unit</t>
        </r>
      </text>
    </comment>
    <comment ref="K58" authorId="0" shapeId="0" xr:uid="{00000000-0006-0000-1600-00004D000000}">
      <text>
        <r>
          <rPr>
            <b/>
            <sz val="8"/>
            <rFont val="Tahoma"/>
            <family val="2"/>
          </rPr>
          <t>kg CO₂e of CH₄ per unit</t>
        </r>
      </text>
    </comment>
    <comment ref="L58" authorId="0" shapeId="0" xr:uid="{00000000-0006-0000-1600-00004E000000}">
      <text>
        <r>
          <rPr>
            <b/>
            <sz val="8"/>
            <rFont val="Tahoma"/>
            <family val="2"/>
          </rPr>
          <t>kg CO₂e of N₂O per unit</t>
        </r>
      </text>
    </comment>
    <comment ref="M58" authorId="0" shapeId="0" xr:uid="{00000000-0006-0000-1600-00004F000000}">
      <text>
        <r>
          <rPr>
            <b/>
            <sz val="8"/>
            <rFont val="Tahoma"/>
            <family val="2"/>
          </rPr>
          <t>kg CO₂e per unit</t>
        </r>
      </text>
    </comment>
    <comment ref="N58" authorId="0" shapeId="0" xr:uid="{00000000-0006-0000-1600-000050000000}">
      <text>
        <r>
          <rPr>
            <b/>
            <sz val="8"/>
            <rFont val="Tahoma"/>
            <family val="2"/>
          </rPr>
          <t>kg CO₂e of CO₂ per unit</t>
        </r>
      </text>
    </comment>
    <comment ref="O58" authorId="0" shapeId="0" xr:uid="{00000000-0006-0000-1600-000051000000}">
      <text>
        <r>
          <rPr>
            <b/>
            <sz val="8"/>
            <rFont val="Tahoma"/>
            <family val="2"/>
          </rPr>
          <t>kg CO₂e of CH₄ per unit</t>
        </r>
      </text>
    </comment>
    <comment ref="P58" authorId="0" shapeId="0" xr:uid="{00000000-0006-0000-1600-000052000000}">
      <text>
        <r>
          <rPr>
            <b/>
            <sz val="8"/>
            <rFont val="Tahoma"/>
            <family val="2"/>
          </rPr>
          <t>kg CO₂e of N₂O per unit</t>
        </r>
      </text>
    </comment>
    <comment ref="Q58" authorId="0" shapeId="0" xr:uid="{00000000-0006-0000-1600-000053000000}">
      <text>
        <r>
          <rPr>
            <b/>
            <sz val="8"/>
            <rFont val="Tahoma"/>
            <family val="2"/>
          </rPr>
          <t>kg CO₂e per unit</t>
        </r>
      </text>
    </comment>
    <comment ref="R58" authorId="0" shapeId="0" xr:uid="{00000000-0006-0000-1600-000054000000}">
      <text>
        <r>
          <rPr>
            <b/>
            <sz val="8"/>
            <rFont val="Tahoma"/>
            <family val="2"/>
          </rPr>
          <t>kg CO₂e of CO₂ per unit</t>
        </r>
      </text>
    </comment>
    <comment ref="S58" authorId="0" shapeId="0" xr:uid="{00000000-0006-0000-1600-000055000000}">
      <text>
        <r>
          <rPr>
            <b/>
            <sz val="8"/>
            <rFont val="Tahoma"/>
            <family val="2"/>
          </rPr>
          <t>kg CO₂e of CH₄ per unit</t>
        </r>
      </text>
    </comment>
    <comment ref="T58" authorId="0" shapeId="0" xr:uid="{00000000-0006-0000-1600-000056000000}">
      <text>
        <r>
          <rPr>
            <b/>
            <sz val="8"/>
            <rFont val="Tahoma"/>
            <family val="2"/>
          </rPr>
          <t>kg CO₂e of N₂O per unit</t>
        </r>
      </text>
    </comment>
    <comment ref="U58" authorId="0" shapeId="0" xr:uid="{00000000-0006-0000-1600-000057000000}">
      <text>
        <r>
          <rPr>
            <b/>
            <sz val="8"/>
            <rFont val="Tahoma"/>
            <family val="2"/>
          </rPr>
          <t>kg CO₂e per unit</t>
        </r>
      </text>
    </comment>
    <comment ref="V58" authorId="0" shapeId="0" xr:uid="{00000000-0006-0000-1600-000058000000}">
      <text>
        <r>
          <rPr>
            <b/>
            <sz val="8"/>
            <rFont val="Tahoma"/>
            <family val="2"/>
          </rPr>
          <t>kg CO₂e of CO₂ per unit</t>
        </r>
      </text>
    </comment>
    <comment ref="W58" authorId="0" shapeId="0" xr:uid="{00000000-0006-0000-1600-000059000000}">
      <text>
        <r>
          <rPr>
            <b/>
            <sz val="8"/>
            <rFont val="Tahoma"/>
            <family val="2"/>
          </rPr>
          <t>kg CO₂e of CH₄ per unit</t>
        </r>
      </text>
    </comment>
    <comment ref="X58" authorId="0" shapeId="0" xr:uid="{00000000-0006-0000-1600-00005A000000}">
      <text>
        <r>
          <rPr>
            <b/>
            <sz val="8"/>
            <rFont val="Tahoma"/>
            <family val="2"/>
          </rPr>
          <t>kg CO₂e of N₂O per unit</t>
        </r>
      </text>
    </comment>
    <comment ref="Y58" authorId="0" shapeId="0" xr:uid="{00000000-0006-0000-1600-00005B000000}">
      <text>
        <r>
          <rPr>
            <b/>
            <sz val="8"/>
            <rFont val="Tahoma"/>
            <family val="2"/>
          </rPr>
          <t>kg CO₂e per unit</t>
        </r>
      </text>
    </comment>
    <comment ref="Z58" authorId="0" shapeId="0" xr:uid="{00000000-0006-0000-1600-00005C000000}">
      <text>
        <r>
          <rPr>
            <b/>
            <sz val="8"/>
            <rFont val="Tahoma"/>
            <family val="2"/>
          </rPr>
          <t>kg CO₂e of CO₂ per unit</t>
        </r>
      </text>
    </comment>
    <comment ref="AA58" authorId="0" shapeId="0" xr:uid="{00000000-0006-0000-1600-00005D000000}">
      <text>
        <r>
          <rPr>
            <b/>
            <sz val="8"/>
            <rFont val="Tahoma"/>
            <family val="2"/>
          </rPr>
          <t>kg CO₂e of CH₄ per unit</t>
        </r>
      </text>
    </comment>
    <comment ref="AB58" authorId="0" shapeId="0" xr:uid="{00000000-0006-0000-1600-00005E000000}">
      <text>
        <r>
          <rPr>
            <b/>
            <sz val="8"/>
            <rFont val="Tahoma"/>
            <family val="2"/>
          </rPr>
          <t>kg CO₂e of N₂O per unit</t>
        </r>
      </text>
    </comment>
    <comment ref="AC58" authorId="0" shapeId="0" xr:uid="{00000000-0006-0000-1600-00005F000000}">
      <text>
        <r>
          <rPr>
            <b/>
            <sz val="8"/>
            <rFont val="Tahoma"/>
            <family val="2"/>
          </rPr>
          <t>kg CO₂e per unit</t>
        </r>
      </text>
    </comment>
    <comment ref="AD58" authorId="0" shapeId="0" xr:uid="{00000000-0006-0000-1600-000060000000}">
      <text>
        <r>
          <rPr>
            <b/>
            <sz val="8"/>
            <rFont val="Tahoma"/>
            <family val="2"/>
          </rPr>
          <t>kg CO₂e of CO₂ per unit</t>
        </r>
      </text>
    </comment>
    <comment ref="AE58" authorId="0" shapeId="0" xr:uid="{00000000-0006-0000-1600-000061000000}">
      <text>
        <r>
          <rPr>
            <b/>
            <sz val="8"/>
            <rFont val="Tahoma"/>
            <family val="2"/>
          </rPr>
          <t>kg CO₂e of CH₄ per unit</t>
        </r>
      </text>
    </comment>
    <comment ref="AF58" authorId="0" shapeId="0" xr:uid="{00000000-0006-0000-1600-000062000000}">
      <text>
        <r>
          <rPr>
            <b/>
            <sz val="8"/>
            <rFont val="Tahoma"/>
            <family val="2"/>
          </rPr>
          <t>kg CO₂e of N₂O per unit</t>
        </r>
      </text>
    </comment>
    <comment ref="E65" authorId="0" shapeId="0" xr:uid="{00000000-0006-0000-1600-000063000000}">
      <text>
        <r>
          <rPr>
            <b/>
            <sz val="8"/>
            <rFont val="Tahoma"/>
            <family val="2"/>
          </rPr>
          <t>Vehicle is not transporting any goods.</t>
        </r>
      </text>
    </comment>
    <comment ref="I65" authorId="0" shapeId="0" xr:uid="{00000000-0006-0000-1600-000064000000}">
      <text>
        <r>
          <rPr>
            <b/>
            <sz val="8"/>
            <rFont val="Tahoma"/>
            <family val="2"/>
          </rPr>
          <t>Vehicle is half full of goods.</t>
        </r>
      </text>
    </comment>
    <comment ref="M65" authorId="0" shapeId="0" xr:uid="{00000000-0006-0000-1600-000065000000}">
      <text>
        <r>
          <rPr>
            <b/>
            <sz val="8"/>
            <rFont val="Tahoma"/>
            <family val="2"/>
          </rPr>
          <t>Vehicle has been loaded to maximum capacity.</t>
        </r>
      </text>
    </comment>
    <comment ref="Q65" authorId="0" shapeId="0" xr:uid="{00000000-0006-0000-1600-000066000000}">
      <text>
        <r>
          <rPr>
            <b/>
            <sz val="8"/>
            <rFont val="Tahoma"/>
            <family val="2"/>
          </rPr>
          <t>The average percentage laden for a freighting vehicle in the UK.</t>
        </r>
      </text>
    </comment>
    <comment ref="E66" authorId="0" shapeId="0" xr:uid="{00000000-0006-0000-1600-000067000000}">
      <text>
        <r>
          <rPr>
            <b/>
            <sz val="8"/>
            <rFont val="Tahoma"/>
            <family val="2"/>
          </rPr>
          <t>kg CO₂e per unit</t>
        </r>
      </text>
    </comment>
    <comment ref="F66" authorId="0" shapeId="0" xr:uid="{00000000-0006-0000-1600-000068000000}">
      <text>
        <r>
          <rPr>
            <b/>
            <sz val="8"/>
            <rFont val="Tahoma"/>
            <family val="2"/>
          </rPr>
          <t>kg CO₂e of CO₂ per unit</t>
        </r>
      </text>
    </comment>
    <comment ref="G66" authorId="0" shapeId="0" xr:uid="{00000000-0006-0000-1600-000069000000}">
      <text>
        <r>
          <rPr>
            <b/>
            <sz val="8"/>
            <rFont val="Tahoma"/>
            <family val="2"/>
          </rPr>
          <t>kg CO₂e of CH₄ per unit</t>
        </r>
      </text>
    </comment>
    <comment ref="H66" authorId="0" shapeId="0" xr:uid="{00000000-0006-0000-1600-00006A000000}">
      <text>
        <r>
          <rPr>
            <b/>
            <sz val="8"/>
            <rFont val="Tahoma"/>
            <family val="2"/>
          </rPr>
          <t>kg CO₂e of N₂O per unit</t>
        </r>
      </text>
    </comment>
    <comment ref="I66" authorId="0" shapeId="0" xr:uid="{00000000-0006-0000-1600-00006B000000}">
      <text>
        <r>
          <rPr>
            <b/>
            <sz val="8"/>
            <rFont val="Tahoma"/>
            <family val="2"/>
          </rPr>
          <t>kg CO₂e per unit</t>
        </r>
      </text>
    </comment>
    <comment ref="J66" authorId="0" shapeId="0" xr:uid="{00000000-0006-0000-1600-00006C000000}">
      <text>
        <r>
          <rPr>
            <b/>
            <sz val="8"/>
            <rFont val="Tahoma"/>
            <family val="2"/>
          </rPr>
          <t>kg CO₂e of CO₂ per unit</t>
        </r>
      </text>
    </comment>
    <comment ref="K66" authorId="0" shapeId="0" xr:uid="{00000000-0006-0000-1600-00006D000000}">
      <text>
        <r>
          <rPr>
            <b/>
            <sz val="8"/>
            <rFont val="Tahoma"/>
            <family val="2"/>
          </rPr>
          <t>kg CO₂e of CH₄ per unit</t>
        </r>
      </text>
    </comment>
    <comment ref="L66" authorId="0" shapeId="0" xr:uid="{00000000-0006-0000-1600-00006E000000}">
      <text>
        <r>
          <rPr>
            <b/>
            <sz val="8"/>
            <rFont val="Tahoma"/>
            <family val="2"/>
          </rPr>
          <t>kg CO₂e of N₂O per unit</t>
        </r>
      </text>
    </comment>
    <comment ref="M66" authorId="0" shapeId="0" xr:uid="{00000000-0006-0000-1600-00006F000000}">
      <text>
        <r>
          <rPr>
            <b/>
            <sz val="8"/>
            <rFont val="Tahoma"/>
            <family val="2"/>
          </rPr>
          <t>kg CO₂e per unit</t>
        </r>
      </text>
    </comment>
    <comment ref="N66" authorId="0" shapeId="0" xr:uid="{00000000-0006-0000-1600-000070000000}">
      <text>
        <r>
          <rPr>
            <b/>
            <sz val="8"/>
            <rFont val="Tahoma"/>
            <family val="2"/>
          </rPr>
          <t>kg CO₂e of CO₂ per unit</t>
        </r>
      </text>
    </comment>
    <comment ref="O66" authorId="0" shapeId="0" xr:uid="{00000000-0006-0000-1600-000071000000}">
      <text>
        <r>
          <rPr>
            <b/>
            <sz val="8"/>
            <rFont val="Tahoma"/>
            <family val="2"/>
          </rPr>
          <t>kg CO₂e of CH₄ per unit</t>
        </r>
      </text>
    </comment>
    <comment ref="P66" authorId="0" shapeId="0" xr:uid="{00000000-0006-0000-1600-000072000000}">
      <text>
        <r>
          <rPr>
            <b/>
            <sz val="8"/>
            <rFont val="Tahoma"/>
            <family val="2"/>
          </rPr>
          <t>kg CO₂e of N₂O per unit</t>
        </r>
      </text>
    </comment>
    <comment ref="Q66" authorId="0" shapeId="0" xr:uid="{00000000-0006-0000-1600-000073000000}">
      <text>
        <r>
          <rPr>
            <b/>
            <sz val="8"/>
            <rFont val="Tahoma"/>
            <family val="2"/>
          </rPr>
          <t>kg CO₂e per unit</t>
        </r>
      </text>
    </comment>
    <comment ref="R66" authorId="0" shapeId="0" xr:uid="{00000000-0006-0000-1600-000074000000}">
      <text>
        <r>
          <rPr>
            <b/>
            <sz val="8"/>
            <rFont val="Tahoma"/>
            <family val="2"/>
          </rPr>
          <t>kg CO₂e of CO₂ per unit</t>
        </r>
      </text>
    </comment>
    <comment ref="S66" authorId="0" shapeId="0" xr:uid="{00000000-0006-0000-1600-000075000000}">
      <text>
        <r>
          <rPr>
            <b/>
            <sz val="8"/>
            <rFont val="Tahoma"/>
            <family val="2"/>
          </rPr>
          <t>kg CO₂e of CH₄ per unit</t>
        </r>
      </text>
    </comment>
    <comment ref="T66" authorId="0" shapeId="0" xr:uid="{00000000-0006-0000-1600-000076000000}">
      <text>
        <r>
          <rPr>
            <b/>
            <sz val="8"/>
            <rFont val="Tahoma"/>
            <family val="2"/>
          </rPr>
          <t>kg CO₂e of N₂O per unit</t>
        </r>
      </text>
    </comment>
    <comment ref="B67" authorId="0" shapeId="0" xr:uid="{00000000-0006-0000-1600-000077000000}">
      <text>
        <r>
          <rPr>
            <b/>
            <sz val="8"/>
            <rFont val="Tahoma"/>
            <family val="2"/>
          </rPr>
          <t>Road vehicle with maximum weight exceeding 3.5 tonnes.</t>
        </r>
      </text>
    </comment>
    <comment ref="E77" authorId="0" shapeId="0" xr:uid="{00000000-0006-0000-1600-000078000000}">
      <text>
        <r>
          <rPr>
            <b/>
            <sz val="8"/>
            <rFont val="Tahoma"/>
            <family val="2"/>
          </rPr>
          <t>Vehicle is not transporting any goods.</t>
        </r>
      </text>
    </comment>
    <comment ref="I77" authorId="0" shapeId="0" xr:uid="{00000000-0006-0000-1600-000079000000}">
      <text>
        <r>
          <rPr>
            <b/>
            <sz val="8"/>
            <rFont val="Tahoma"/>
            <family val="2"/>
          </rPr>
          <t>Vehicle is half full of goods.</t>
        </r>
      </text>
    </comment>
    <comment ref="M77" authorId="0" shapeId="0" xr:uid="{00000000-0006-0000-1600-00007A000000}">
      <text>
        <r>
          <rPr>
            <b/>
            <sz val="8"/>
            <rFont val="Tahoma"/>
            <family val="2"/>
          </rPr>
          <t>Vehicle has been loaded to maximum capacity.</t>
        </r>
      </text>
    </comment>
    <comment ref="Q77" authorId="0" shapeId="0" xr:uid="{00000000-0006-0000-1600-00007B000000}">
      <text>
        <r>
          <rPr>
            <b/>
            <sz val="8"/>
            <rFont val="Tahoma"/>
            <family val="2"/>
          </rPr>
          <t>The average percentage laden for a freighting vehicle in the UK.</t>
        </r>
      </text>
    </comment>
    <comment ref="E78" authorId="0" shapeId="0" xr:uid="{00000000-0006-0000-1600-00007C000000}">
      <text>
        <r>
          <rPr>
            <b/>
            <sz val="8"/>
            <rFont val="Tahoma"/>
            <family val="2"/>
          </rPr>
          <t>kg CO₂e per unit</t>
        </r>
      </text>
    </comment>
    <comment ref="F78" authorId="0" shapeId="0" xr:uid="{00000000-0006-0000-1600-00007D000000}">
      <text>
        <r>
          <rPr>
            <b/>
            <sz val="8"/>
            <rFont val="Tahoma"/>
            <family val="2"/>
          </rPr>
          <t>kg CO₂e of CO₂ per unit</t>
        </r>
      </text>
    </comment>
    <comment ref="G78" authorId="0" shapeId="0" xr:uid="{00000000-0006-0000-1600-00007E000000}">
      <text>
        <r>
          <rPr>
            <b/>
            <sz val="8"/>
            <rFont val="Tahoma"/>
            <family val="2"/>
          </rPr>
          <t>kg CO₂e of CH₄ per unit</t>
        </r>
      </text>
    </comment>
    <comment ref="H78" authorId="0" shapeId="0" xr:uid="{00000000-0006-0000-1600-00007F000000}">
      <text>
        <r>
          <rPr>
            <b/>
            <sz val="8"/>
            <rFont val="Tahoma"/>
            <family val="2"/>
          </rPr>
          <t>kg CO₂e of N₂O per unit</t>
        </r>
      </text>
    </comment>
    <comment ref="I78" authorId="0" shapeId="0" xr:uid="{00000000-0006-0000-1600-000080000000}">
      <text>
        <r>
          <rPr>
            <b/>
            <sz val="8"/>
            <rFont val="Tahoma"/>
            <family val="2"/>
          </rPr>
          <t>kg CO₂e per unit</t>
        </r>
      </text>
    </comment>
    <comment ref="J78" authorId="0" shapeId="0" xr:uid="{00000000-0006-0000-1600-000081000000}">
      <text>
        <r>
          <rPr>
            <b/>
            <sz val="8"/>
            <rFont val="Tahoma"/>
            <family val="2"/>
          </rPr>
          <t>kg CO₂e of CO₂ per unit</t>
        </r>
      </text>
    </comment>
    <comment ref="K78" authorId="0" shapeId="0" xr:uid="{00000000-0006-0000-1600-000082000000}">
      <text>
        <r>
          <rPr>
            <b/>
            <sz val="8"/>
            <rFont val="Tahoma"/>
            <family val="2"/>
          </rPr>
          <t>kg CO₂e of CH₄ per unit</t>
        </r>
      </text>
    </comment>
    <comment ref="L78" authorId="0" shapeId="0" xr:uid="{00000000-0006-0000-1600-000083000000}">
      <text>
        <r>
          <rPr>
            <b/>
            <sz val="8"/>
            <rFont val="Tahoma"/>
            <family val="2"/>
          </rPr>
          <t>kg CO₂e of N₂O per unit</t>
        </r>
      </text>
    </comment>
    <comment ref="M78" authorId="0" shapeId="0" xr:uid="{00000000-0006-0000-1600-000084000000}">
      <text>
        <r>
          <rPr>
            <b/>
            <sz val="8"/>
            <rFont val="Tahoma"/>
            <family val="2"/>
          </rPr>
          <t>kg CO₂e per unit</t>
        </r>
      </text>
    </comment>
    <comment ref="N78" authorId="0" shapeId="0" xr:uid="{00000000-0006-0000-1600-000085000000}">
      <text>
        <r>
          <rPr>
            <b/>
            <sz val="8"/>
            <rFont val="Tahoma"/>
            <family val="2"/>
          </rPr>
          <t>kg CO₂e of CO₂ per unit</t>
        </r>
      </text>
    </comment>
    <comment ref="O78" authorId="0" shapeId="0" xr:uid="{00000000-0006-0000-1600-000086000000}">
      <text>
        <r>
          <rPr>
            <b/>
            <sz val="8"/>
            <rFont val="Tahoma"/>
            <family val="2"/>
          </rPr>
          <t>kg CO₂e of CH₄ per unit</t>
        </r>
      </text>
    </comment>
    <comment ref="P78" authorId="0" shapeId="0" xr:uid="{00000000-0006-0000-1600-000087000000}">
      <text>
        <r>
          <rPr>
            <b/>
            <sz val="8"/>
            <rFont val="Tahoma"/>
            <family val="2"/>
          </rPr>
          <t>kg CO₂e of N₂O per unit</t>
        </r>
      </text>
    </comment>
    <comment ref="Q78" authorId="0" shapeId="0" xr:uid="{00000000-0006-0000-1600-000088000000}">
      <text>
        <r>
          <rPr>
            <b/>
            <sz val="8"/>
            <rFont val="Tahoma"/>
            <family val="2"/>
          </rPr>
          <t>kg CO₂e per unit</t>
        </r>
      </text>
    </comment>
    <comment ref="R78" authorId="0" shapeId="0" xr:uid="{00000000-0006-0000-1600-000089000000}">
      <text>
        <r>
          <rPr>
            <b/>
            <sz val="8"/>
            <rFont val="Tahoma"/>
            <family val="2"/>
          </rPr>
          <t>kg CO₂e of CO₂ per unit</t>
        </r>
      </text>
    </comment>
    <comment ref="S78" authorId="0" shapeId="0" xr:uid="{00000000-0006-0000-1600-00008A000000}">
      <text>
        <r>
          <rPr>
            <b/>
            <sz val="8"/>
            <rFont val="Tahoma"/>
            <family val="2"/>
          </rPr>
          <t>kg CO₂e of CH₄ per unit</t>
        </r>
      </text>
    </comment>
    <comment ref="T78" authorId="0" shapeId="0" xr:uid="{00000000-0006-0000-1600-00008B000000}">
      <text>
        <r>
          <rPr>
            <b/>
            <sz val="8"/>
            <rFont val="Tahoma"/>
            <family val="2"/>
          </rPr>
          <t>kg CO₂e of N₂O per unit</t>
        </r>
      </text>
    </comment>
    <comment ref="B79" authorId="0" shapeId="0" xr:uid="{00000000-0006-0000-1600-00008C000000}">
      <text>
        <r>
          <rPr>
            <b/>
            <sz val="8"/>
            <rFont val="Tahoma"/>
            <family val="2"/>
          </rPr>
          <t>Refrigerated road vehicle with maximum weight exceeding 3.5 tonnes.</t>
        </r>
      </text>
    </comment>
    <comment ref="E90" authorId="0" shapeId="0" xr:uid="{00000000-0006-0000-1600-00008D000000}">
      <text>
        <r>
          <rPr>
            <b/>
            <sz val="8"/>
            <rFont val="Tahoma"/>
            <family val="2"/>
          </rPr>
          <t>kg CO₂e per unit</t>
        </r>
      </text>
    </comment>
    <comment ref="F90" authorId="0" shapeId="0" xr:uid="{00000000-0006-0000-1600-00008E000000}">
      <text>
        <r>
          <rPr>
            <b/>
            <sz val="8"/>
            <rFont val="Tahoma"/>
            <family val="2"/>
          </rPr>
          <t>kg CO₂e of CO₂ per unit</t>
        </r>
      </text>
    </comment>
    <comment ref="G90" authorId="0" shapeId="0" xr:uid="{00000000-0006-0000-1600-00008F000000}">
      <text>
        <r>
          <rPr>
            <b/>
            <sz val="8"/>
            <rFont val="Tahoma"/>
            <family val="2"/>
          </rPr>
          <t>kg CO₂e of CH₄ per unit</t>
        </r>
      </text>
    </comment>
    <comment ref="H90" authorId="0" shapeId="0" xr:uid="{00000000-0006-0000-1600-000090000000}">
      <text>
        <r>
          <rPr>
            <b/>
            <sz val="8"/>
            <rFont val="Tahoma"/>
            <family val="2"/>
          </rPr>
          <t>kg CO₂e of N₂O per unit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authors>
  <commentList>
    <comment ref="E17" authorId="0" shapeId="0" xr:uid="{00000000-0006-0000-1200-000001000000}">
      <text>
        <r>
          <rPr>
            <b/>
            <sz val="8"/>
            <rFont val="Tahoma"/>
            <family val="2"/>
          </rPr>
          <t>kg CO₂e per unit</t>
        </r>
      </text>
    </comment>
    <comment ref="F17" authorId="0" shapeId="0" xr:uid="{00000000-0006-0000-1200-000002000000}">
      <text>
        <r>
          <rPr>
            <b/>
            <sz val="8"/>
            <rFont val="Tahoma"/>
            <family val="2"/>
          </rPr>
          <t>kg CO₂e of CO₂ per unit</t>
        </r>
      </text>
    </comment>
    <comment ref="G17" authorId="0" shapeId="0" xr:uid="{00000000-0006-0000-1200-000003000000}">
      <text>
        <r>
          <rPr>
            <b/>
            <sz val="8"/>
            <rFont val="Tahoma"/>
            <family val="2"/>
          </rPr>
          <t>kg CO₂e of CH₄ per unit</t>
        </r>
      </text>
    </comment>
    <comment ref="H17" authorId="0" shapeId="0" xr:uid="{00000000-0006-0000-1200-000004000000}">
      <text>
        <r>
          <rPr>
            <b/>
            <sz val="8"/>
            <rFont val="Tahoma"/>
            <family val="2"/>
          </rPr>
          <t>kg CO₂e of N₂O per unit</t>
        </r>
      </text>
    </comment>
    <comment ref="D18" authorId="0" shapeId="0" xr:uid="{00000000-0006-0000-1200-000005000000}">
      <text>
        <r>
          <rPr>
            <b/>
            <sz val="8"/>
            <rFont val="Tahoma"/>
            <family val="2"/>
          </rPr>
          <t>The distance travelled by individual passengers a transport mode</t>
        </r>
      </text>
    </comment>
    <comment ref="D19" authorId="0" shapeId="0" xr:uid="{00000000-0006-0000-1200-000006000000}">
      <text>
        <r>
          <rPr>
            <b/>
            <sz val="8"/>
            <rFont val="Tahoma"/>
            <family val="2"/>
          </rPr>
          <t>The distance travelled by individual passengers a transport mode</t>
        </r>
      </text>
    </comment>
    <comment ref="D20" authorId="0" shapeId="0" xr:uid="{00000000-0006-0000-1200-000007000000}">
      <text>
        <r>
          <rPr>
            <b/>
            <sz val="8"/>
            <rFont val="Tahoma"/>
            <family val="2"/>
          </rPr>
          <t>The distance travelled by individual passengers a transport mode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17" authorId="0" shapeId="0" xr:uid="{00000000-0006-0000-0D00-000001000000}">
      <text>
        <r>
          <rPr>
            <b/>
            <sz val="8"/>
            <rFont val="Tahoma"/>
            <family val="2"/>
          </rPr>
          <t>kg CO₂e per unit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E16" authorId="0" shapeId="0" xr:uid="{00000000-0006-0000-0E00-000001000000}">
      <text>
        <r>
          <rPr>
            <b/>
            <sz val="8"/>
            <rFont val="Tahoma"/>
            <family val="2"/>
          </rPr>
          <t>kg CO₂e per unit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F20" authorId="0" shapeId="0" xr:uid="{00000000-0006-0000-0B00-000001000000}">
      <text>
        <r>
          <rPr>
            <b/>
            <sz val="8"/>
            <rFont val="Tahoma"/>
            <family val="2"/>
          </rPr>
          <t>kg CO₂e per unit</t>
        </r>
      </text>
    </comment>
    <comment ref="G20" authorId="0" shapeId="0" xr:uid="{00000000-0006-0000-0B00-000002000000}">
      <text>
        <r>
          <rPr>
            <b/>
            <sz val="8"/>
            <rFont val="Tahoma"/>
            <family val="2"/>
          </rPr>
          <t>kg CO₂e of CO₂ per unit</t>
        </r>
      </text>
    </comment>
    <comment ref="H20" authorId="0" shapeId="0" xr:uid="{00000000-0006-0000-0B00-000003000000}">
      <text>
        <r>
          <rPr>
            <b/>
            <sz val="8"/>
            <rFont val="Tahoma"/>
            <family val="2"/>
          </rPr>
          <t>kg CO₂e of CH₄ per unit</t>
        </r>
      </text>
    </comment>
    <comment ref="I20" authorId="0" shapeId="0" xr:uid="{00000000-0006-0000-0B00-000004000000}">
      <text>
        <r>
          <rPr>
            <b/>
            <sz val="8"/>
            <rFont val="Tahoma"/>
            <family val="2"/>
          </rPr>
          <t>kg CO₂e of N₂O per unit</t>
        </r>
      </text>
    </comment>
    <comment ref="B21" authorId="0" shapeId="0" xr:uid="{00000000-0006-0000-0B00-000005000000}">
      <text>
        <r>
          <rPr>
            <b/>
            <sz val="8"/>
            <rFont val="Tahoma"/>
            <family val="2"/>
          </rPr>
          <t>Emissions impact of the efficiency losses experienced in getting electricity from the power plant to the end user.</t>
        </r>
      </text>
    </comment>
    <comment ref="F24" authorId="0" shapeId="0" xr:uid="{00000000-0006-0000-0B00-000006000000}">
      <text>
        <r>
          <rPr>
            <b/>
            <sz val="8"/>
            <rFont val="Tahoma"/>
            <family val="2"/>
          </rPr>
          <t>kg CO₂e per unit</t>
        </r>
      </text>
    </comment>
    <comment ref="G24" authorId="0" shapeId="0" xr:uid="{00000000-0006-0000-0B00-000007000000}">
      <text>
        <r>
          <rPr>
            <b/>
            <sz val="8"/>
            <rFont val="Tahoma"/>
            <family val="2"/>
          </rPr>
          <t>kg CO₂e of CO₂ per unit</t>
        </r>
      </text>
    </comment>
    <comment ref="H24" authorId="0" shapeId="0" xr:uid="{00000000-0006-0000-0B00-000008000000}">
      <text>
        <r>
          <rPr>
            <b/>
            <sz val="8"/>
            <rFont val="Tahoma"/>
            <family val="2"/>
          </rPr>
          <t>kg CO₂e of CH₄ per unit</t>
        </r>
      </text>
    </comment>
    <comment ref="I24" authorId="0" shapeId="0" xr:uid="{00000000-0006-0000-0B00-000009000000}">
      <text>
        <r>
          <rPr>
            <b/>
            <sz val="8"/>
            <rFont val="Tahoma"/>
            <family val="2"/>
          </rPr>
          <t>kg CO₂e of N₂O per unit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E20" authorId="0" shapeId="0" xr:uid="{00000000-0006-0000-0F00-000001000000}">
      <text>
        <r>
          <rPr>
            <b/>
            <sz val="8"/>
            <rFont val="Tahoma"/>
            <family val="2"/>
          </rPr>
          <t>The materials are made from virgin stock.</t>
        </r>
      </text>
    </comment>
    <comment ref="F20" authorId="0" shapeId="0" xr:uid="{00000000-0006-0000-0F00-000002000000}">
      <text>
        <r>
          <rPr>
            <b/>
            <sz val="8"/>
            <rFont val="Tahoma"/>
            <family val="2"/>
          </rPr>
          <t>The materials are re-used instead of disposed of by recycling or landfill.</t>
        </r>
      </text>
    </comment>
    <comment ref="G20" authorId="0" shapeId="0" xr:uid="{00000000-0006-0000-0F00-000003000000}">
      <text>
        <r>
          <rPr>
            <b/>
            <sz val="8"/>
            <rFont val="Tahoma"/>
            <family val="2"/>
          </rPr>
          <t>The materials are made from recycled content where the previous product was different to the current product.</t>
        </r>
      </text>
    </comment>
    <comment ref="H20" authorId="0" shapeId="0" xr:uid="{00000000-0006-0000-0F00-000004000000}">
      <text>
        <r>
          <rPr>
            <b/>
            <sz val="8"/>
            <rFont val="Tahoma"/>
            <family val="2"/>
          </rPr>
          <t>The materials  are made from recycled content where the previous product was the same as the new product.</t>
        </r>
      </text>
    </comment>
    <comment ref="E21" authorId="0" shapeId="0" xr:uid="{00000000-0006-0000-0F00-000005000000}">
      <text>
        <r>
          <rPr>
            <b/>
            <sz val="8"/>
            <rFont val="Tahoma"/>
            <family val="2"/>
          </rPr>
          <t>kg CO₂e per unit</t>
        </r>
      </text>
    </comment>
    <comment ref="F21" authorId="0" shapeId="0" xr:uid="{00000000-0006-0000-0F00-000006000000}">
      <text>
        <r>
          <rPr>
            <b/>
            <sz val="8"/>
            <rFont val="Tahoma"/>
            <family val="2"/>
          </rPr>
          <t>kg CO₂e per unit</t>
        </r>
      </text>
    </comment>
    <comment ref="G21" authorId="0" shapeId="0" xr:uid="{00000000-0006-0000-0F00-000007000000}">
      <text>
        <r>
          <rPr>
            <b/>
            <sz val="8"/>
            <rFont val="Tahoma"/>
            <family val="2"/>
          </rPr>
          <t>kg CO₂e per unit</t>
        </r>
      </text>
    </comment>
    <comment ref="H21" authorId="0" shapeId="0" xr:uid="{00000000-0006-0000-0F00-000008000000}">
      <text>
        <r>
          <rPr>
            <b/>
            <sz val="8"/>
            <rFont val="Tahoma"/>
            <family val="2"/>
          </rPr>
          <t>kg CO₂e per unit</t>
        </r>
      </text>
    </comment>
    <comment ref="C22" authorId="0" shapeId="0" xr:uid="{00000000-0006-0000-0F00-000009000000}">
      <text>
        <r>
          <rPr>
            <b/>
            <sz val="8"/>
            <rFont val="Tahoma"/>
            <family val="2"/>
          </rPr>
          <t>Also known as rubble.</t>
        </r>
      </text>
    </comment>
    <comment ref="E40" authorId="0" shapeId="0" xr:uid="{00000000-0006-0000-0F00-00000A000000}">
      <text>
        <r>
          <rPr>
            <b/>
            <sz val="8"/>
            <rFont val="Tahoma"/>
            <family val="2"/>
          </rPr>
          <t>The materials are made from virgin stock.</t>
        </r>
      </text>
    </comment>
    <comment ref="F40" authorId="0" shapeId="0" xr:uid="{00000000-0006-0000-0F00-00000B000000}">
      <text>
        <r>
          <rPr>
            <b/>
            <sz val="8"/>
            <rFont val="Tahoma"/>
            <family val="2"/>
          </rPr>
          <t>The materials are re-used instead of disposed of by recycling or landfill.</t>
        </r>
      </text>
    </comment>
    <comment ref="G40" authorId="0" shapeId="0" xr:uid="{00000000-0006-0000-0F00-00000C000000}">
      <text>
        <r>
          <rPr>
            <b/>
            <sz val="8"/>
            <rFont val="Tahoma"/>
            <family val="2"/>
          </rPr>
          <t>The materials are made from recycled content where the previous product was different to the current product.</t>
        </r>
      </text>
    </comment>
    <comment ref="H40" authorId="0" shapeId="0" xr:uid="{00000000-0006-0000-0F00-00000D000000}">
      <text>
        <r>
          <rPr>
            <b/>
            <sz val="8"/>
            <rFont val="Tahoma"/>
            <family val="2"/>
          </rPr>
          <t>The materials  are made from recycled content where the previous product was the same as the new product.</t>
        </r>
      </text>
    </comment>
    <comment ref="E41" authorId="0" shapeId="0" xr:uid="{00000000-0006-0000-0F00-00000E000000}">
      <text>
        <r>
          <rPr>
            <b/>
            <sz val="8"/>
            <rFont val="Tahoma"/>
            <family val="2"/>
          </rPr>
          <t>kg CO₂e per unit</t>
        </r>
      </text>
    </comment>
    <comment ref="F41" authorId="0" shapeId="0" xr:uid="{00000000-0006-0000-0F00-00000F000000}">
      <text>
        <r>
          <rPr>
            <b/>
            <sz val="8"/>
            <rFont val="Tahoma"/>
            <family val="2"/>
          </rPr>
          <t>kg CO₂e per unit</t>
        </r>
      </text>
    </comment>
    <comment ref="G41" authorId="0" shapeId="0" xr:uid="{00000000-0006-0000-0F00-000010000000}">
      <text>
        <r>
          <rPr>
            <b/>
            <sz val="8"/>
            <rFont val="Tahoma"/>
            <family val="2"/>
          </rPr>
          <t>kg CO₂e per unit</t>
        </r>
      </text>
    </comment>
    <comment ref="H41" authorId="0" shapeId="0" xr:uid="{00000000-0006-0000-0F00-000011000000}">
      <text>
        <r>
          <rPr>
            <b/>
            <sz val="8"/>
            <rFont val="Tahoma"/>
            <family val="2"/>
          </rPr>
          <t>kg CO₂e per unit</t>
        </r>
      </text>
    </comment>
    <comment ref="E48" authorId="0" shapeId="0" xr:uid="{00000000-0006-0000-0F00-000012000000}">
      <text>
        <r>
          <rPr>
            <b/>
            <sz val="8"/>
            <rFont val="Tahoma"/>
            <family val="2"/>
          </rPr>
          <t>The materials are made from virgin stock.</t>
        </r>
      </text>
    </comment>
    <comment ref="F48" authorId="0" shapeId="0" xr:uid="{00000000-0006-0000-0F00-000013000000}">
      <text>
        <r>
          <rPr>
            <b/>
            <sz val="8"/>
            <rFont val="Tahoma"/>
            <family val="2"/>
          </rPr>
          <t>The materials are re-used instead of disposed of by recycling or landfill.</t>
        </r>
      </text>
    </comment>
    <comment ref="G48" authorId="0" shapeId="0" xr:uid="{00000000-0006-0000-0F00-000014000000}">
      <text>
        <r>
          <rPr>
            <b/>
            <sz val="8"/>
            <rFont val="Tahoma"/>
            <family val="2"/>
          </rPr>
          <t>The materials are made from recycled content where the previous product was different to the current product.</t>
        </r>
      </text>
    </comment>
    <comment ref="H48" authorId="0" shapeId="0" xr:uid="{00000000-0006-0000-0F00-000015000000}">
      <text>
        <r>
          <rPr>
            <b/>
            <sz val="8"/>
            <rFont val="Tahoma"/>
            <family val="2"/>
          </rPr>
          <t>The materials  are made from recycled content where the previous product was the same as the new product.</t>
        </r>
      </text>
    </comment>
    <comment ref="E49" authorId="0" shapeId="0" xr:uid="{00000000-0006-0000-0F00-000016000000}">
      <text>
        <r>
          <rPr>
            <b/>
            <sz val="8"/>
            <rFont val="Tahoma"/>
            <family val="2"/>
          </rPr>
          <t>kg CO₂e per unit</t>
        </r>
      </text>
    </comment>
    <comment ref="F49" authorId="0" shapeId="0" xr:uid="{00000000-0006-0000-0F00-000017000000}">
      <text>
        <r>
          <rPr>
            <b/>
            <sz val="8"/>
            <rFont val="Tahoma"/>
            <family val="2"/>
          </rPr>
          <t>kg CO₂e per unit</t>
        </r>
      </text>
    </comment>
    <comment ref="G49" authorId="0" shapeId="0" xr:uid="{00000000-0006-0000-0F00-000018000000}">
      <text>
        <r>
          <rPr>
            <b/>
            <sz val="8"/>
            <rFont val="Tahoma"/>
            <family val="2"/>
          </rPr>
          <t>kg CO₂e per unit</t>
        </r>
      </text>
    </comment>
    <comment ref="H49" authorId="0" shapeId="0" xr:uid="{00000000-0006-0000-0F00-000019000000}">
      <text>
        <r>
          <rPr>
            <b/>
            <sz val="8"/>
            <rFont val="Tahoma"/>
            <family val="2"/>
          </rPr>
          <t>kg CO₂e per unit</t>
        </r>
      </text>
    </comment>
    <comment ref="E54" authorId="0" shapeId="0" xr:uid="{00000000-0006-0000-0F00-00001A000000}">
      <text>
        <r>
          <rPr>
            <b/>
            <sz val="8"/>
            <rFont val="Tahoma"/>
            <family val="2"/>
          </rPr>
          <t>The materials are made from virgin stock.</t>
        </r>
      </text>
    </comment>
    <comment ref="F54" authorId="0" shapeId="0" xr:uid="{00000000-0006-0000-0F00-00001B000000}">
      <text>
        <r>
          <rPr>
            <b/>
            <sz val="8"/>
            <rFont val="Tahoma"/>
            <family val="2"/>
          </rPr>
          <t>The materials are re-used instead of disposed of by recycling or landfill.</t>
        </r>
      </text>
    </comment>
    <comment ref="G54" authorId="0" shapeId="0" xr:uid="{00000000-0006-0000-0F00-00001C000000}">
      <text>
        <r>
          <rPr>
            <b/>
            <sz val="8"/>
            <rFont val="Tahoma"/>
            <family val="2"/>
          </rPr>
          <t>The materials are made from recycled content where the previous product was different to the current product.</t>
        </r>
      </text>
    </comment>
    <comment ref="H54" authorId="0" shapeId="0" xr:uid="{00000000-0006-0000-0F00-00001D000000}">
      <text>
        <r>
          <rPr>
            <b/>
            <sz val="8"/>
            <rFont val="Tahoma"/>
            <family val="2"/>
          </rPr>
          <t>The materials  are made from recycled content where the previous product was the same as the new product.</t>
        </r>
      </text>
    </comment>
    <comment ref="E55" authorId="0" shapeId="0" xr:uid="{00000000-0006-0000-0F00-00001E000000}">
      <text>
        <r>
          <rPr>
            <b/>
            <sz val="8"/>
            <rFont val="Tahoma"/>
            <family val="2"/>
          </rPr>
          <t>kg CO₂e per unit</t>
        </r>
      </text>
    </comment>
    <comment ref="F55" authorId="0" shapeId="0" xr:uid="{00000000-0006-0000-0F00-00001F000000}">
      <text>
        <r>
          <rPr>
            <b/>
            <sz val="8"/>
            <rFont val="Tahoma"/>
            <family val="2"/>
          </rPr>
          <t>kg CO₂e per unit</t>
        </r>
      </text>
    </comment>
    <comment ref="G55" authorId="0" shapeId="0" xr:uid="{00000000-0006-0000-0F00-000020000000}">
      <text>
        <r>
          <rPr>
            <b/>
            <sz val="8"/>
            <rFont val="Tahoma"/>
            <family val="2"/>
          </rPr>
          <t>kg CO₂e per unit</t>
        </r>
      </text>
    </comment>
    <comment ref="H55" authorId="0" shapeId="0" xr:uid="{00000000-0006-0000-0F00-000021000000}">
      <text>
        <r>
          <rPr>
            <b/>
            <sz val="8"/>
            <rFont val="Tahoma"/>
            <family val="2"/>
          </rPr>
          <t>kg CO₂e per unit</t>
        </r>
      </text>
    </comment>
    <comment ref="C57" authorId="0" shapeId="0" xr:uid="{00000000-0006-0000-0F00-000022000000}">
      <text>
        <r>
          <rPr>
            <b/>
            <sz val="8"/>
            <rFont val="Tahoma"/>
            <family val="2"/>
          </rPr>
          <t>Stationary machines for routine housekeeping tasks e.g. cookers / fridges</t>
        </r>
      </text>
    </comment>
    <comment ref="C61" authorId="0" shapeId="0" xr:uid="{00000000-0006-0000-0F00-000023000000}">
      <text>
        <r>
          <rPr>
            <b/>
            <sz val="8"/>
            <rFont val="Tahoma"/>
            <family val="2"/>
          </rPr>
          <t>Small power equipment</t>
        </r>
      </text>
    </comment>
    <comment ref="C62" authorId="0" shapeId="0" xr:uid="{00000000-0006-0000-0F00-000024000000}">
      <text>
        <r>
          <rPr>
            <b/>
            <sz val="8"/>
            <rFont val="Tahoma"/>
            <family val="2"/>
          </rPr>
          <t>Excludes car batteries</t>
        </r>
      </text>
    </comment>
    <comment ref="E65" authorId="0" shapeId="0" xr:uid="{00000000-0006-0000-0F00-000025000000}">
      <text>
        <r>
          <rPr>
            <b/>
            <sz val="8"/>
            <rFont val="Tahoma"/>
            <family val="2"/>
          </rPr>
          <t>The materials are made from virgin stock.</t>
        </r>
      </text>
    </comment>
    <comment ref="F65" authorId="0" shapeId="0" xr:uid="{00000000-0006-0000-0F00-000026000000}">
      <text>
        <r>
          <rPr>
            <b/>
            <sz val="8"/>
            <rFont val="Tahoma"/>
            <family val="2"/>
          </rPr>
          <t>The materials are re-used instead of disposed of by recycling or landfill.</t>
        </r>
      </text>
    </comment>
    <comment ref="G65" authorId="0" shapeId="0" xr:uid="{00000000-0006-0000-0F00-000027000000}">
      <text>
        <r>
          <rPr>
            <b/>
            <sz val="8"/>
            <rFont val="Tahoma"/>
            <family val="2"/>
          </rPr>
          <t>The materials are made from recycled content where the previous product was different to the current product.</t>
        </r>
      </text>
    </comment>
    <comment ref="H65" authorId="0" shapeId="0" xr:uid="{00000000-0006-0000-0F00-000028000000}">
      <text>
        <r>
          <rPr>
            <b/>
            <sz val="8"/>
            <rFont val="Tahoma"/>
            <family val="2"/>
          </rPr>
          <t>The materials  are made from recycled content where the previous product was the same as the new product.</t>
        </r>
      </text>
    </comment>
    <comment ref="E66" authorId="0" shapeId="0" xr:uid="{00000000-0006-0000-0F00-000029000000}">
      <text>
        <r>
          <rPr>
            <b/>
            <sz val="8"/>
            <rFont val="Tahoma"/>
            <family val="2"/>
          </rPr>
          <t>kg CO₂e per unit</t>
        </r>
      </text>
    </comment>
    <comment ref="F66" authorId="0" shapeId="0" xr:uid="{00000000-0006-0000-0F00-00002A000000}">
      <text>
        <r>
          <rPr>
            <b/>
            <sz val="8"/>
            <rFont val="Tahoma"/>
            <family val="2"/>
          </rPr>
          <t>kg CO₂e per unit</t>
        </r>
      </text>
    </comment>
    <comment ref="G66" authorId="0" shapeId="0" xr:uid="{00000000-0006-0000-0F00-00002B000000}">
      <text>
        <r>
          <rPr>
            <b/>
            <sz val="8"/>
            <rFont val="Tahoma"/>
            <family val="2"/>
          </rPr>
          <t>kg CO₂e per unit</t>
        </r>
      </text>
    </comment>
    <comment ref="H66" authorId="0" shapeId="0" xr:uid="{00000000-0006-0000-0F00-00002C000000}">
      <text>
        <r>
          <rPr>
            <b/>
            <sz val="8"/>
            <rFont val="Tahoma"/>
            <family val="2"/>
          </rPr>
          <t>kg CO₂e per unit</t>
        </r>
      </text>
    </comment>
    <comment ref="E73" authorId="0" shapeId="0" xr:uid="{00000000-0006-0000-0F00-00002D000000}">
      <text>
        <r>
          <rPr>
            <b/>
            <sz val="8"/>
            <rFont val="Tahoma"/>
            <family val="2"/>
          </rPr>
          <t>The materials are made from virgin stock.</t>
        </r>
      </text>
    </comment>
    <comment ref="F73" authorId="0" shapeId="0" xr:uid="{00000000-0006-0000-0F00-00002E000000}">
      <text>
        <r>
          <rPr>
            <b/>
            <sz val="8"/>
            <rFont val="Tahoma"/>
            <family val="2"/>
          </rPr>
          <t>The materials are re-used instead of disposed of by recycling or landfill.</t>
        </r>
      </text>
    </comment>
    <comment ref="G73" authorId="0" shapeId="0" xr:uid="{00000000-0006-0000-0F00-00002F000000}">
      <text>
        <r>
          <rPr>
            <b/>
            <sz val="8"/>
            <rFont val="Tahoma"/>
            <family val="2"/>
          </rPr>
          <t>The materials are made from recycled content where the previous product was different to the current product.</t>
        </r>
      </text>
    </comment>
    <comment ref="H73" authorId="0" shapeId="0" xr:uid="{00000000-0006-0000-0F00-000030000000}">
      <text>
        <r>
          <rPr>
            <b/>
            <sz val="8"/>
            <rFont val="Tahoma"/>
            <family val="2"/>
          </rPr>
          <t>The materials  are made from recycled content where the previous product was the same as the new product.</t>
        </r>
      </text>
    </comment>
    <comment ref="E74" authorId="0" shapeId="0" xr:uid="{00000000-0006-0000-0F00-000031000000}">
      <text>
        <r>
          <rPr>
            <b/>
            <sz val="8"/>
            <rFont val="Tahoma"/>
            <family val="2"/>
          </rPr>
          <t>kg CO₂e per unit</t>
        </r>
      </text>
    </comment>
    <comment ref="F74" authorId="0" shapeId="0" xr:uid="{00000000-0006-0000-0F00-000032000000}">
      <text>
        <r>
          <rPr>
            <b/>
            <sz val="8"/>
            <rFont val="Tahoma"/>
            <family val="2"/>
          </rPr>
          <t>kg CO₂e per unit</t>
        </r>
      </text>
    </comment>
    <comment ref="G74" authorId="0" shapeId="0" xr:uid="{00000000-0006-0000-0F00-000033000000}">
      <text>
        <r>
          <rPr>
            <b/>
            <sz val="8"/>
            <rFont val="Tahoma"/>
            <family val="2"/>
          </rPr>
          <t>kg CO₂e per unit</t>
        </r>
      </text>
    </comment>
    <comment ref="H74" authorId="0" shapeId="0" xr:uid="{00000000-0006-0000-0F00-000034000000}">
      <text>
        <r>
          <rPr>
            <b/>
            <sz val="8"/>
            <rFont val="Tahoma"/>
            <family val="2"/>
          </rPr>
          <t>kg CO₂e per unit</t>
        </r>
      </text>
    </comment>
    <comment ref="C78" authorId="0" shapeId="0" xr:uid="{00000000-0006-0000-0F00-000035000000}">
      <text>
        <r>
          <rPr>
            <b/>
            <sz val="8"/>
            <rFont val="Tahoma"/>
            <family val="2"/>
          </rPr>
          <t>An opaque plastic commonly used for milk bottles</t>
        </r>
      </text>
    </comment>
    <comment ref="C79" authorId="0" shapeId="0" xr:uid="{00000000-0006-0000-0F00-000036000000}">
      <text>
        <r>
          <rPr>
            <b/>
            <sz val="8"/>
            <rFont val="Tahoma"/>
            <family val="2"/>
          </rPr>
          <t>Packaging material (foils, plastic bags etc.)</t>
        </r>
      </text>
    </comment>
    <comment ref="C80" authorId="0" shapeId="0" xr:uid="{00000000-0006-0000-0F00-000037000000}">
      <text>
        <r>
          <rPr>
            <b/>
            <sz val="8"/>
            <rFont val="Tahoma"/>
            <family val="2"/>
          </rPr>
          <t>For example clear drink bottles/ sandwich wrappers</t>
        </r>
      </text>
    </comment>
    <comment ref="C81" authorId="0" shapeId="0" xr:uid="{00000000-0006-0000-0F00-000038000000}">
      <text>
        <r>
          <rPr>
            <b/>
            <sz val="8"/>
            <rFont val="Tahoma"/>
            <family val="2"/>
          </rPr>
          <t>Mainly used in injection moulding i.e. for cutlery, containers, and automotive parts</t>
        </r>
      </text>
    </comment>
    <comment ref="C82" authorId="0" shapeId="0" xr:uid="{00000000-0006-0000-0F00-000039000000}">
      <text>
        <r>
          <rPr>
            <b/>
            <sz val="8"/>
            <rFont val="Tahoma"/>
            <family val="2"/>
          </rPr>
          <t>Commonly used for foam based insulation and cheap disposable items i.e. protective packaging and disposable cutlery</t>
        </r>
      </text>
    </comment>
    <comment ref="C83" authorId="0" shapeId="0" xr:uid="{00000000-0006-0000-0F00-00003A000000}">
      <text>
        <r>
          <rPr>
            <b/>
            <sz val="8"/>
            <rFont val="Tahoma"/>
            <family val="2"/>
          </rPr>
          <t>Widespread use in building, transport, packaging, electrical/electronic and healthcare applications</t>
        </r>
      </text>
    </comment>
    <comment ref="E86" authorId="0" shapeId="0" xr:uid="{00000000-0006-0000-0F00-00003B000000}">
      <text>
        <r>
          <rPr>
            <b/>
            <sz val="8"/>
            <rFont val="Tahoma"/>
            <family val="2"/>
          </rPr>
          <t>The materials are made from virgin stock.</t>
        </r>
      </text>
    </comment>
    <comment ref="F86" authorId="0" shapeId="0" xr:uid="{00000000-0006-0000-0F00-00003C000000}">
      <text>
        <r>
          <rPr>
            <b/>
            <sz val="8"/>
            <rFont val="Tahoma"/>
            <family val="2"/>
          </rPr>
          <t>The materials are re-used instead of disposed of by recycling or landfill.</t>
        </r>
      </text>
    </comment>
    <comment ref="G86" authorId="0" shapeId="0" xr:uid="{00000000-0006-0000-0F00-00003D000000}">
      <text>
        <r>
          <rPr>
            <b/>
            <sz val="8"/>
            <rFont val="Tahoma"/>
            <family val="2"/>
          </rPr>
          <t>The materials are made from recycled content where the previous product was different to the current product.</t>
        </r>
      </text>
    </comment>
    <comment ref="H86" authorId="0" shapeId="0" xr:uid="{00000000-0006-0000-0F00-00003E000000}">
      <text>
        <r>
          <rPr>
            <b/>
            <sz val="8"/>
            <rFont val="Tahoma"/>
            <family val="2"/>
          </rPr>
          <t>The materials  are made from recycled content where the previous product was the same as the new product.</t>
        </r>
      </text>
    </comment>
    <comment ref="E87" authorId="0" shapeId="0" xr:uid="{00000000-0006-0000-0F00-00003F000000}">
      <text>
        <r>
          <rPr>
            <b/>
            <sz val="8"/>
            <rFont val="Tahoma"/>
            <family val="2"/>
          </rPr>
          <t>kg CO₂e per unit</t>
        </r>
      </text>
    </comment>
    <comment ref="F87" authorId="0" shapeId="0" xr:uid="{00000000-0006-0000-0F00-000040000000}">
      <text>
        <r>
          <rPr>
            <b/>
            <sz val="8"/>
            <rFont val="Tahoma"/>
            <family val="2"/>
          </rPr>
          <t>kg CO₂e per unit</t>
        </r>
      </text>
    </comment>
    <comment ref="G87" authorId="0" shapeId="0" xr:uid="{00000000-0006-0000-0F00-000041000000}">
      <text>
        <r>
          <rPr>
            <b/>
            <sz val="8"/>
            <rFont val="Tahoma"/>
            <family val="2"/>
          </rPr>
          <t>kg CO₂e per unit</t>
        </r>
      </text>
    </comment>
    <comment ref="H87" authorId="0" shapeId="0" xr:uid="{00000000-0006-0000-0F00-000042000000}">
      <text>
        <r>
          <rPr>
            <b/>
            <sz val="8"/>
            <rFont val="Tahoma"/>
            <family val="2"/>
          </rPr>
          <t>kg CO₂e per unit</t>
        </r>
      </text>
    </comment>
    <comment ref="C88" authorId="0" shapeId="0" xr:uid="{00000000-0006-0000-0F00-000043000000}">
      <text>
        <r>
          <rPr>
            <b/>
            <sz val="8"/>
            <rFont val="Tahoma"/>
            <family val="2"/>
          </rPr>
          <t>Average: 78% corrugate and 22% cartonboard</t>
        </r>
      </text>
    </comment>
    <comment ref="C89" authorId="0" shapeId="0" xr:uid="{00000000-0006-0000-0F00-000044000000}">
      <text>
        <r>
          <rPr>
            <b/>
            <sz val="8"/>
            <rFont val="Tahoma"/>
            <family val="2"/>
          </rPr>
          <t>Assumes 25% paper, 75% board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E23" authorId="0" shapeId="0" xr:uid="{00000000-0006-0000-1000-000001000000}">
      <text>
        <r>
          <rPr>
            <b/>
            <sz val="8"/>
            <rFont val="Tahoma"/>
            <family val="2"/>
          </rPr>
          <t>Materials that are re-used instead of disposed of by recycling or landfill.</t>
        </r>
      </text>
    </comment>
    <comment ref="F23" authorId="0" shapeId="0" xr:uid="{00000000-0006-0000-1000-000002000000}">
      <text>
        <r>
          <rPr>
            <b/>
            <sz val="8"/>
            <rFont val="Tahoma"/>
            <family val="2"/>
          </rPr>
          <t>Open-loop recycling is the process of recycling material into other products.</t>
        </r>
      </text>
    </comment>
    <comment ref="G23" authorId="0" shapeId="0" xr:uid="{00000000-0006-0000-1000-000003000000}">
      <text>
        <r>
          <rPr>
            <b/>
            <sz val="8"/>
            <rFont val="Tahoma"/>
            <family val="2"/>
          </rPr>
          <t>Closed-loop recycling is the process of recycling material back into the same product.</t>
        </r>
      </text>
    </comment>
    <comment ref="H23" authorId="0" shapeId="0" xr:uid="{00000000-0006-0000-1000-000004000000}">
      <text>
        <r>
          <rPr>
            <b/>
            <sz val="8"/>
            <rFont val="Tahoma"/>
            <family val="2"/>
          </rPr>
          <t>Energy is recovered from the waste through incineration and subsequent generation of electricity.</t>
        </r>
      </text>
    </comment>
    <comment ref="I23" authorId="0" shapeId="0" xr:uid="{00000000-0006-0000-1000-000005000000}">
      <text>
        <r>
          <rPr>
            <b/>
            <sz val="8"/>
            <rFont val="Tahoma"/>
            <family val="2"/>
          </rPr>
          <t>CO₂e emitted as a result of composting a waste stream.</t>
        </r>
      </text>
    </comment>
    <comment ref="E24" authorId="0" shapeId="0" xr:uid="{00000000-0006-0000-1000-000006000000}">
      <text>
        <r>
          <rPr>
            <b/>
            <sz val="8"/>
            <rFont val="Tahoma"/>
            <family val="2"/>
          </rPr>
          <t>kg CO₂e per unit</t>
        </r>
      </text>
    </comment>
    <comment ref="F24" authorId="0" shapeId="0" xr:uid="{00000000-0006-0000-1000-000007000000}">
      <text>
        <r>
          <rPr>
            <b/>
            <sz val="8"/>
            <rFont val="Tahoma"/>
            <family val="2"/>
          </rPr>
          <t>kg CO₂e per unit</t>
        </r>
      </text>
    </comment>
    <comment ref="G24" authorId="0" shapeId="0" xr:uid="{00000000-0006-0000-1000-000008000000}">
      <text>
        <r>
          <rPr>
            <b/>
            <sz val="8"/>
            <rFont val="Tahoma"/>
            <family val="2"/>
          </rPr>
          <t>kg CO₂e per unit</t>
        </r>
      </text>
    </comment>
    <comment ref="H24" authorId="0" shapeId="0" xr:uid="{00000000-0006-0000-1000-000009000000}">
      <text>
        <r>
          <rPr>
            <b/>
            <sz val="8"/>
            <rFont val="Tahoma"/>
            <family val="2"/>
          </rPr>
          <t>kg CO₂e per unit</t>
        </r>
      </text>
    </comment>
    <comment ref="I24" authorId="0" shapeId="0" xr:uid="{00000000-0006-0000-1000-00000A000000}">
      <text>
        <r>
          <rPr>
            <b/>
            <sz val="8"/>
            <rFont val="Tahoma"/>
            <family val="2"/>
          </rPr>
          <t>kg CO₂e per unit</t>
        </r>
      </text>
    </comment>
    <comment ref="J24" authorId="0" shapeId="0" xr:uid="{00000000-0006-0000-1000-00000B000000}">
      <text>
        <r>
          <rPr>
            <b/>
            <sz val="8"/>
            <rFont val="Tahoma"/>
            <family val="2"/>
          </rPr>
          <t>kg CO₂e per unit</t>
        </r>
      </text>
    </comment>
    <comment ref="K24" authorId="0" shapeId="0" xr:uid="{00000000-0006-0000-1000-00000C000000}">
      <text>
        <r>
          <rPr>
            <b/>
            <sz val="8"/>
            <rFont val="Tahoma"/>
            <family val="2"/>
          </rPr>
          <t>kg CO₂e per unit</t>
        </r>
      </text>
    </comment>
    <comment ref="O24" authorId="0" shapeId="0" xr:uid="{1DB03E4F-9470-4E75-BDFF-11CCFC24E32D}">
      <text>
        <r>
          <rPr>
            <b/>
            <sz val="8"/>
            <rFont val="Tahoma"/>
            <family val="2"/>
          </rPr>
          <t>kg CO₂e per unit</t>
        </r>
      </text>
    </comment>
    <comment ref="P24" authorId="0" shapeId="0" xr:uid="{8729FBBF-7B31-4654-9FC6-89DA3FD45683}">
      <text>
        <r>
          <rPr>
            <b/>
            <sz val="8"/>
            <rFont val="Tahoma"/>
            <family val="2"/>
          </rPr>
          <t>kg CO₂e per unit</t>
        </r>
      </text>
    </comment>
    <comment ref="E40" authorId="0" shapeId="0" xr:uid="{00000000-0006-0000-1000-00000D000000}">
      <text>
        <r>
          <rPr>
            <b/>
            <sz val="8"/>
            <rFont val="Tahoma"/>
            <family val="2"/>
          </rPr>
          <t>Materials that are re-used instead of disposed of by recycling or landfill.</t>
        </r>
      </text>
    </comment>
    <comment ref="F40" authorId="0" shapeId="0" xr:uid="{00000000-0006-0000-1000-00000E000000}">
      <text>
        <r>
          <rPr>
            <b/>
            <sz val="8"/>
            <rFont val="Tahoma"/>
            <family val="2"/>
          </rPr>
          <t>Open-loop recycling is the process of recycling material into other products.</t>
        </r>
      </text>
    </comment>
    <comment ref="G40" authorId="0" shapeId="0" xr:uid="{00000000-0006-0000-1000-00000F000000}">
      <text>
        <r>
          <rPr>
            <b/>
            <sz val="8"/>
            <rFont val="Tahoma"/>
            <family val="2"/>
          </rPr>
          <t>Closed-loop recycling is the process of recycling material back into the same product.</t>
        </r>
      </text>
    </comment>
    <comment ref="H40" authorId="0" shapeId="0" xr:uid="{00000000-0006-0000-1000-000010000000}">
      <text>
        <r>
          <rPr>
            <b/>
            <sz val="8"/>
            <rFont val="Tahoma"/>
            <family val="2"/>
          </rPr>
          <t>Energy is recovered from the waste through incineration and subsequent generation of electricity.</t>
        </r>
      </text>
    </comment>
    <comment ref="I40" authorId="0" shapeId="0" xr:uid="{00000000-0006-0000-1000-000011000000}">
      <text>
        <r>
          <rPr>
            <b/>
            <sz val="8"/>
            <rFont val="Tahoma"/>
            <family val="2"/>
          </rPr>
          <t>CO₂e emitted as a result of composting a waste stream.</t>
        </r>
      </text>
    </comment>
    <comment ref="E41" authorId="0" shapeId="0" xr:uid="{00000000-0006-0000-1000-000012000000}">
      <text>
        <r>
          <rPr>
            <b/>
            <sz val="8"/>
            <rFont val="Tahoma"/>
            <family val="2"/>
          </rPr>
          <t>kg CO₂e per unit</t>
        </r>
      </text>
    </comment>
    <comment ref="F41" authorId="0" shapeId="0" xr:uid="{00000000-0006-0000-1000-000013000000}">
      <text>
        <r>
          <rPr>
            <b/>
            <sz val="8"/>
            <rFont val="Tahoma"/>
            <family val="2"/>
          </rPr>
          <t>kg CO₂e per unit</t>
        </r>
      </text>
    </comment>
    <comment ref="G41" authorId="0" shapeId="0" xr:uid="{00000000-0006-0000-1000-000014000000}">
      <text>
        <r>
          <rPr>
            <b/>
            <sz val="8"/>
            <rFont val="Tahoma"/>
            <family val="2"/>
          </rPr>
          <t>kg CO₂e per unit</t>
        </r>
      </text>
    </comment>
    <comment ref="H41" authorId="0" shapeId="0" xr:uid="{00000000-0006-0000-1000-000015000000}">
      <text>
        <r>
          <rPr>
            <b/>
            <sz val="8"/>
            <rFont val="Tahoma"/>
            <family val="2"/>
          </rPr>
          <t>kg CO₂e per unit</t>
        </r>
      </text>
    </comment>
    <comment ref="I41" authorId="0" shapeId="0" xr:uid="{00000000-0006-0000-1000-000016000000}">
      <text>
        <r>
          <rPr>
            <b/>
            <sz val="8"/>
            <rFont val="Tahoma"/>
            <family val="2"/>
          </rPr>
          <t>kg CO₂e per unit</t>
        </r>
      </text>
    </comment>
    <comment ref="J41" authorId="0" shapeId="0" xr:uid="{00000000-0006-0000-1000-000017000000}">
      <text>
        <r>
          <rPr>
            <b/>
            <sz val="8"/>
            <rFont val="Tahoma"/>
            <family val="2"/>
          </rPr>
          <t>kg CO₂e per unit</t>
        </r>
      </text>
    </comment>
    <comment ref="K41" authorId="0" shapeId="0" xr:uid="{00000000-0006-0000-1000-000018000000}">
      <text>
        <r>
          <rPr>
            <b/>
            <sz val="8"/>
            <rFont val="Tahoma"/>
            <family val="2"/>
          </rPr>
          <t>kg CO₂e per unit</t>
        </r>
      </text>
    </comment>
    <comment ref="O41" authorId="0" shapeId="0" xr:uid="{9F7F08E0-85E7-4D3D-B59F-6F7060228702}">
      <text>
        <r>
          <rPr>
            <b/>
            <sz val="8"/>
            <rFont val="Tahoma"/>
            <family val="2"/>
          </rPr>
          <t>kg CO₂e per unit</t>
        </r>
      </text>
    </comment>
    <comment ref="P41" authorId="0" shapeId="0" xr:uid="{CEDD0744-439D-4A4C-B20F-DEC00E1E1D75}">
      <text>
        <r>
          <rPr>
            <b/>
            <sz val="8"/>
            <rFont val="Tahoma"/>
            <family val="2"/>
          </rPr>
          <t>kg CO₂e per unit</t>
        </r>
      </text>
    </comment>
    <comment ref="E47" authorId="0" shapeId="0" xr:uid="{00000000-0006-0000-1000-000019000000}">
      <text>
        <r>
          <rPr>
            <b/>
            <sz val="8"/>
            <rFont val="Tahoma"/>
            <family val="2"/>
          </rPr>
          <t>Materials that are re-used instead of disposed of by recycling or landfill.</t>
        </r>
      </text>
    </comment>
    <comment ref="F47" authorId="0" shapeId="0" xr:uid="{00000000-0006-0000-1000-00001A000000}">
      <text>
        <r>
          <rPr>
            <b/>
            <sz val="8"/>
            <rFont val="Tahoma"/>
            <family val="2"/>
          </rPr>
          <t>Open-loop recycling is the process of recycling material into other products.</t>
        </r>
      </text>
    </comment>
    <comment ref="G47" authorId="0" shapeId="0" xr:uid="{00000000-0006-0000-1000-00001B000000}">
      <text>
        <r>
          <rPr>
            <b/>
            <sz val="8"/>
            <rFont val="Tahoma"/>
            <family val="2"/>
          </rPr>
          <t>Closed-loop recycling is the process of recycling material back into the same product.</t>
        </r>
      </text>
    </comment>
    <comment ref="H47" authorId="0" shapeId="0" xr:uid="{00000000-0006-0000-1000-00001C000000}">
      <text>
        <r>
          <rPr>
            <b/>
            <sz val="8"/>
            <rFont val="Tahoma"/>
            <family val="2"/>
          </rPr>
          <t>Energy is recovered from the waste through incineration and subsequent generation of electricity.</t>
        </r>
      </text>
    </comment>
    <comment ref="I47" authorId="0" shapeId="0" xr:uid="{00000000-0006-0000-1000-00001D000000}">
      <text>
        <r>
          <rPr>
            <b/>
            <sz val="8"/>
            <rFont val="Tahoma"/>
            <family val="2"/>
          </rPr>
          <t>CO₂e emitted as a result of composting a waste stream.</t>
        </r>
      </text>
    </comment>
    <comment ref="K47" authorId="0" shapeId="0" xr:uid="{00000000-0006-0000-1000-00001E000000}">
      <text>
        <r>
          <rPr>
            <b/>
            <sz val="8"/>
            <rFont val="Tahoma"/>
            <family val="2"/>
          </rPr>
          <t>Energy is recovered from the waste through anaerobic digestion.</t>
        </r>
      </text>
    </comment>
    <comment ref="E48" authorId="0" shapeId="0" xr:uid="{00000000-0006-0000-1000-00001F000000}">
      <text>
        <r>
          <rPr>
            <b/>
            <sz val="8"/>
            <rFont val="Tahoma"/>
            <family val="2"/>
          </rPr>
          <t>kg CO₂e per unit</t>
        </r>
      </text>
    </comment>
    <comment ref="F48" authorId="0" shapeId="0" xr:uid="{00000000-0006-0000-1000-000020000000}">
      <text>
        <r>
          <rPr>
            <b/>
            <sz val="8"/>
            <rFont val="Tahoma"/>
            <family val="2"/>
          </rPr>
          <t>kg CO₂e per unit</t>
        </r>
      </text>
    </comment>
    <comment ref="G48" authorId="0" shapeId="0" xr:uid="{00000000-0006-0000-1000-000021000000}">
      <text>
        <r>
          <rPr>
            <b/>
            <sz val="8"/>
            <rFont val="Tahoma"/>
            <family val="2"/>
          </rPr>
          <t>kg CO₂e per unit</t>
        </r>
      </text>
    </comment>
    <comment ref="H48" authorId="0" shapeId="0" xr:uid="{00000000-0006-0000-1000-000022000000}">
      <text>
        <r>
          <rPr>
            <b/>
            <sz val="8"/>
            <rFont val="Tahoma"/>
            <family val="2"/>
          </rPr>
          <t>kg CO₂e per unit</t>
        </r>
      </text>
    </comment>
    <comment ref="I48" authorId="0" shapeId="0" xr:uid="{00000000-0006-0000-1000-000023000000}">
      <text>
        <r>
          <rPr>
            <b/>
            <sz val="8"/>
            <rFont val="Tahoma"/>
            <family val="2"/>
          </rPr>
          <t>kg CO₂e per unit</t>
        </r>
      </text>
    </comment>
    <comment ref="J48" authorId="0" shapeId="0" xr:uid="{00000000-0006-0000-1000-000024000000}">
      <text>
        <r>
          <rPr>
            <b/>
            <sz val="8"/>
            <rFont val="Tahoma"/>
            <family val="2"/>
          </rPr>
          <t>kg CO₂e per unit</t>
        </r>
      </text>
    </comment>
    <comment ref="K48" authorId="0" shapeId="0" xr:uid="{00000000-0006-0000-1000-000025000000}">
      <text>
        <r>
          <rPr>
            <b/>
            <sz val="8"/>
            <rFont val="Tahoma"/>
            <family val="2"/>
          </rPr>
          <t>kg CO₂e per unit</t>
        </r>
      </text>
    </comment>
    <comment ref="O48" authorId="0" shapeId="0" xr:uid="{B6D303D5-EE4D-46F1-8ABB-45C17AA8EDE6}">
      <text>
        <r>
          <rPr>
            <b/>
            <sz val="8"/>
            <rFont val="Tahoma"/>
            <family val="2"/>
          </rPr>
          <t>kg CO₂e per unit</t>
        </r>
      </text>
    </comment>
    <comment ref="P48" authorId="0" shapeId="0" xr:uid="{3E691F43-07BC-444D-B9F7-2D1D6795DC0F}">
      <text>
        <r>
          <rPr>
            <b/>
            <sz val="8"/>
            <rFont val="Tahoma"/>
            <family val="2"/>
          </rPr>
          <t>kg CO₂e per unit</t>
        </r>
      </text>
    </comment>
    <comment ref="C49" authorId="0" shapeId="0" xr:uid="{00000000-0006-0000-1000-000026000000}">
      <text>
        <r>
          <rPr>
            <b/>
            <sz val="8"/>
            <rFont val="Tahoma"/>
            <family val="2"/>
          </rPr>
          <t>Domestic waste</t>
        </r>
      </text>
    </comment>
    <comment ref="C53" authorId="0" shapeId="0" xr:uid="{00000000-0006-0000-1000-000027000000}">
      <text>
        <r>
          <rPr>
            <b/>
            <sz val="8"/>
            <rFont val="Tahoma"/>
            <family val="2"/>
          </rPr>
          <t>Waste generated by businesses or industrial operations</t>
        </r>
      </text>
    </comment>
    <comment ref="E56" authorId="0" shapeId="0" xr:uid="{00000000-0006-0000-1000-000028000000}">
      <text>
        <r>
          <rPr>
            <b/>
            <sz val="8"/>
            <rFont val="Tahoma"/>
            <family val="2"/>
          </rPr>
          <t>Materials that are re-used instead of disposed of by recycling or landfill.</t>
        </r>
      </text>
    </comment>
    <comment ref="F56" authorId="0" shapeId="0" xr:uid="{00000000-0006-0000-1000-000029000000}">
      <text>
        <r>
          <rPr>
            <b/>
            <sz val="8"/>
            <rFont val="Tahoma"/>
            <family val="2"/>
          </rPr>
          <t>Open-loop recycling is the process of recycling material into other products.</t>
        </r>
      </text>
    </comment>
    <comment ref="G56" authorId="0" shapeId="0" xr:uid="{00000000-0006-0000-1000-00002A000000}">
      <text>
        <r>
          <rPr>
            <b/>
            <sz val="8"/>
            <rFont val="Tahoma"/>
            <family val="2"/>
          </rPr>
          <t>Closed-loop recycling is the process of recycling material back into the same product.</t>
        </r>
      </text>
    </comment>
    <comment ref="H56" authorId="0" shapeId="0" xr:uid="{00000000-0006-0000-1000-00002B000000}">
      <text>
        <r>
          <rPr>
            <b/>
            <sz val="8"/>
            <rFont val="Tahoma"/>
            <family val="2"/>
          </rPr>
          <t>Energy is recovered from the waste through incineration and subsequent generation of electricity.</t>
        </r>
      </text>
    </comment>
    <comment ref="I56" authorId="0" shapeId="0" xr:uid="{00000000-0006-0000-1000-00002C000000}">
      <text>
        <r>
          <rPr>
            <b/>
            <sz val="8"/>
            <rFont val="Tahoma"/>
            <family val="2"/>
          </rPr>
          <t>CO₂e emitted as a result of composting a waste stream.</t>
        </r>
      </text>
    </comment>
    <comment ref="K56" authorId="0" shapeId="0" xr:uid="{00000000-0006-0000-1000-00002D000000}">
      <text>
        <r>
          <rPr>
            <b/>
            <sz val="8"/>
            <rFont val="Tahoma"/>
            <family val="2"/>
          </rPr>
          <t>Energy is recovered from the waste through anaerobic digestion.</t>
        </r>
      </text>
    </comment>
    <comment ref="E57" authorId="0" shapeId="0" xr:uid="{00000000-0006-0000-1000-00002E000000}">
      <text>
        <r>
          <rPr>
            <b/>
            <sz val="8"/>
            <rFont val="Tahoma"/>
            <family val="2"/>
          </rPr>
          <t>kg CO₂e per unit</t>
        </r>
      </text>
    </comment>
    <comment ref="F57" authorId="0" shapeId="0" xr:uid="{00000000-0006-0000-1000-00002F000000}">
      <text>
        <r>
          <rPr>
            <b/>
            <sz val="8"/>
            <rFont val="Tahoma"/>
            <family val="2"/>
          </rPr>
          <t>kg CO₂e per unit</t>
        </r>
      </text>
    </comment>
    <comment ref="G57" authorId="0" shapeId="0" xr:uid="{00000000-0006-0000-1000-000030000000}">
      <text>
        <r>
          <rPr>
            <b/>
            <sz val="8"/>
            <rFont val="Tahoma"/>
            <family val="2"/>
          </rPr>
          <t>kg CO₂e per unit</t>
        </r>
      </text>
    </comment>
    <comment ref="H57" authorId="0" shapeId="0" xr:uid="{00000000-0006-0000-1000-000031000000}">
      <text>
        <r>
          <rPr>
            <b/>
            <sz val="8"/>
            <rFont val="Tahoma"/>
            <family val="2"/>
          </rPr>
          <t>kg CO₂e per unit</t>
        </r>
      </text>
    </comment>
    <comment ref="I57" authorId="0" shapeId="0" xr:uid="{00000000-0006-0000-1000-000032000000}">
      <text>
        <r>
          <rPr>
            <b/>
            <sz val="8"/>
            <rFont val="Tahoma"/>
            <family val="2"/>
          </rPr>
          <t>kg CO₂e per unit</t>
        </r>
      </text>
    </comment>
    <comment ref="J57" authorId="0" shapeId="0" xr:uid="{00000000-0006-0000-1000-000033000000}">
      <text>
        <r>
          <rPr>
            <b/>
            <sz val="8"/>
            <rFont val="Tahoma"/>
            <family val="2"/>
          </rPr>
          <t>kg CO₂e per unit</t>
        </r>
      </text>
    </comment>
    <comment ref="K57" authorId="0" shapeId="0" xr:uid="{00000000-0006-0000-1000-000034000000}">
      <text>
        <r>
          <rPr>
            <b/>
            <sz val="8"/>
            <rFont val="Tahoma"/>
            <family val="2"/>
          </rPr>
          <t>kg CO₂e per unit</t>
        </r>
      </text>
    </comment>
    <comment ref="O57" authorId="0" shapeId="0" xr:uid="{63436EAF-6FAB-4063-981F-C1AAF448C564}">
      <text>
        <r>
          <rPr>
            <b/>
            <sz val="8"/>
            <rFont val="Tahoma"/>
            <family val="2"/>
          </rPr>
          <t>kg CO₂e per unit</t>
        </r>
      </text>
    </comment>
    <comment ref="P57" authorId="0" shapeId="0" xr:uid="{DBD2C530-443B-4316-843E-091A064EFF3B}">
      <text>
        <r>
          <rPr>
            <b/>
            <sz val="8"/>
            <rFont val="Tahoma"/>
            <family val="2"/>
          </rPr>
          <t>kg CO₂e per unit</t>
        </r>
      </text>
    </comment>
    <comment ref="C59" authorId="0" shapeId="0" xr:uid="{00000000-0006-0000-1000-000035000000}">
      <text>
        <r>
          <rPr>
            <b/>
            <sz val="8"/>
            <rFont val="Tahoma"/>
            <family val="2"/>
          </rPr>
          <t>Stationary machines for routine housekeeping tasks e.g. cookers / fridges</t>
        </r>
      </text>
    </comment>
    <comment ref="C61" authorId="0" shapeId="0" xr:uid="{00000000-0006-0000-1000-000036000000}">
      <text>
        <r>
          <rPr>
            <b/>
            <sz val="8"/>
            <rFont val="Tahoma"/>
            <family val="2"/>
          </rPr>
          <t>Small power equipment</t>
        </r>
      </text>
    </comment>
    <comment ref="C62" authorId="0" shapeId="0" xr:uid="{00000000-0006-0000-1000-000037000000}">
      <text>
        <r>
          <rPr>
            <b/>
            <sz val="8"/>
            <rFont val="Tahoma"/>
            <family val="2"/>
          </rPr>
          <t>Excludes car batteries</t>
        </r>
      </text>
    </comment>
    <comment ref="E65" authorId="0" shapeId="0" xr:uid="{00000000-0006-0000-1000-000038000000}">
      <text>
        <r>
          <rPr>
            <b/>
            <sz val="8"/>
            <rFont val="Tahoma"/>
            <family val="2"/>
          </rPr>
          <t>Materials that are re-used instead of disposed of by recycling or landfill.</t>
        </r>
      </text>
    </comment>
    <comment ref="F65" authorId="0" shapeId="0" xr:uid="{00000000-0006-0000-1000-000039000000}">
      <text>
        <r>
          <rPr>
            <b/>
            <sz val="8"/>
            <rFont val="Tahoma"/>
            <family val="2"/>
          </rPr>
          <t>Open-loop recycling is the process of recycling material into other products.</t>
        </r>
      </text>
    </comment>
    <comment ref="G65" authorId="0" shapeId="0" xr:uid="{00000000-0006-0000-1000-00003A000000}">
      <text>
        <r>
          <rPr>
            <b/>
            <sz val="8"/>
            <rFont val="Tahoma"/>
            <family val="2"/>
          </rPr>
          <t>Closed-loop recycling is the process of recycling material back into the same product.</t>
        </r>
      </text>
    </comment>
    <comment ref="H65" authorId="0" shapeId="0" xr:uid="{00000000-0006-0000-1000-00003B000000}">
      <text>
        <r>
          <rPr>
            <b/>
            <sz val="8"/>
            <rFont val="Tahoma"/>
            <family val="2"/>
          </rPr>
          <t>Energy is recovered from the waste through incineration and subsequent generation of electricity.</t>
        </r>
      </text>
    </comment>
    <comment ref="I65" authorId="0" shapeId="0" xr:uid="{00000000-0006-0000-1000-00003C000000}">
      <text>
        <r>
          <rPr>
            <b/>
            <sz val="8"/>
            <rFont val="Tahoma"/>
            <family val="2"/>
          </rPr>
          <t>CO₂e emitted as a result of composting a waste stream.</t>
        </r>
      </text>
    </comment>
    <comment ref="K65" authorId="0" shapeId="0" xr:uid="{00000000-0006-0000-1000-00003D000000}">
      <text>
        <r>
          <rPr>
            <b/>
            <sz val="8"/>
            <rFont val="Tahoma"/>
            <family val="2"/>
          </rPr>
          <t>Energy is recovered from the waste through anaerobic digestion.</t>
        </r>
      </text>
    </comment>
    <comment ref="E66" authorId="0" shapeId="0" xr:uid="{00000000-0006-0000-1000-00003E000000}">
      <text>
        <r>
          <rPr>
            <b/>
            <sz val="8"/>
            <rFont val="Tahoma"/>
            <family val="2"/>
          </rPr>
          <t>kg CO₂e per unit</t>
        </r>
      </text>
    </comment>
    <comment ref="F66" authorId="0" shapeId="0" xr:uid="{00000000-0006-0000-1000-00003F000000}">
      <text>
        <r>
          <rPr>
            <b/>
            <sz val="8"/>
            <rFont val="Tahoma"/>
            <family val="2"/>
          </rPr>
          <t>kg CO₂e per unit</t>
        </r>
      </text>
    </comment>
    <comment ref="G66" authorId="0" shapeId="0" xr:uid="{00000000-0006-0000-1000-000040000000}">
      <text>
        <r>
          <rPr>
            <b/>
            <sz val="8"/>
            <rFont val="Tahoma"/>
            <family val="2"/>
          </rPr>
          <t>kg CO₂e per unit</t>
        </r>
      </text>
    </comment>
    <comment ref="H66" authorId="0" shapeId="0" xr:uid="{00000000-0006-0000-1000-000041000000}">
      <text>
        <r>
          <rPr>
            <b/>
            <sz val="8"/>
            <rFont val="Tahoma"/>
            <family val="2"/>
          </rPr>
          <t>kg CO₂e per unit</t>
        </r>
      </text>
    </comment>
    <comment ref="I66" authorId="0" shapeId="0" xr:uid="{00000000-0006-0000-1000-000042000000}">
      <text>
        <r>
          <rPr>
            <b/>
            <sz val="8"/>
            <rFont val="Tahoma"/>
            <family val="2"/>
          </rPr>
          <t>kg CO₂e per unit</t>
        </r>
      </text>
    </comment>
    <comment ref="J66" authorId="0" shapeId="0" xr:uid="{00000000-0006-0000-1000-000043000000}">
      <text>
        <r>
          <rPr>
            <b/>
            <sz val="8"/>
            <rFont val="Tahoma"/>
            <family val="2"/>
          </rPr>
          <t>kg CO₂e per unit</t>
        </r>
      </text>
    </comment>
    <comment ref="K66" authorId="0" shapeId="0" xr:uid="{00000000-0006-0000-1000-000044000000}">
      <text>
        <r>
          <rPr>
            <b/>
            <sz val="8"/>
            <rFont val="Tahoma"/>
            <family val="2"/>
          </rPr>
          <t>kg CO₂e per unit</t>
        </r>
      </text>
    </comment>
    <comment ref="O66" authorId="0" shapeId="0" xr:uid="{50D503EB-4003-488A-B798-F99DAB29BF68}">
      <text>
        <r>
          <rPr>
            <b/>
            <sz val="8"/>
            <rFont val="Tahoma"/>
            <family val="2"/>
          </rPr>
          <t>kg CO₂e per unit</t>
        </r>
      </text>
    </comment>
    <comment ref="P66" authorId="0" shapeId="0" xr:uid="{F4FFC667-6473-4B75-9B0C-9A4701D2E92F}">
      <text>
        <r>
          <rPr>
            <b/>
            <sz val="8"/>
            <rFont val="Tahoma"/>
            <family val="2"/>
          </rPr>
          <t>kg CO₂e per unit</t>
        </r>
      </text>
    </comment>
    <comment ref="E73" authorId="0" shapeId="0" xr:uid="{00000000-0006-0000-1000-000045000000}">
      <text>
        <r>
          <rPr>
            <b/>
            <sz val="8"/>
            <rFont val="Tahoma"/>
            <family val="2"/>
          </rPr>
          <t>Materials that are re-used instead of disposed of by recycling or landfill.</t>
        </r>
      </text>
    </comment>
    <comment ref="F73" authorId="0" shapeId="0" xr:uid="{00000000-0006-0000-1000-000046000000}">
      <text>
        <r>
          <rPr>
            <b/>
            <sz val="8"/>
            <rFont val="Tahoma"/>
            <family val="2"/>
          </rPr>
          <t>Open-loop recycling is the process of recycling material into other products.</t>
        </r>
      </text>
    </comment>
    <comment ref="G73" authorId="0" shapeId="0" xr:uid="{00000000-0006-0000-1000-000047000000}">
      <text>
        <r>
          <rPr>
            <b/>
            <sz val="8"/>
            <rFont val="Tahoma"/>
            <family val="2"/>
          </rPr>
          <t>Closed-loop recycling is the process of recycling material back into the same product.</t>
        </r>
      </text>
    </comment>
    <comment ref="H73" authorId="0" shapeId="0" xr:uid="{00000000-0006-0000-1000-000048000000}">
      <text>
        <r>
          <rPr>
            <b/>
            <sz val="8"/>
            <rFont val="Tahoma"/>
            <family val="2"/>
          </rPr>
          <t>Energy is recovered from the waste through incineration and subsequent generation of electricity.</t>
        </r>
      </text>
    </comment>
    <comment ref="I73" authorId="0" shapeId="0" xr:uid="{00000000-0006-0000-1000-000049000000}">
      <text>
        <r>
          <rPr>
            <b/>
            <sz val="8"/>
            <rFont val="Tahoma"/>
            <family val="2"/>
          </rPr>
          <t>CO₂e emitted as a result of composting a waste stream.</t>
        </r>
      </text>
    </comment>
    <comment ref="K73" authorId="0" shapeId="0" xr:uid="{00000000-0006-0000-1000-00004A000000}">
      <text>
        <r>
          <rPr>
            <b/>
            <sz val="8"/>
            <rFont val="Tahoma"/>
            <family val="2"/>
          </rPr>
          <t>Energy is recovered from the waste through anaerobic digestion.</t>
        </r>
      </text>
    </comment>
    <comment ref="E74" authorId="0" shapeId="0" xr:uid="{00000000-0006-0000-1000-00004B000000}">
      <text>
        <r>
          <rPr>
            <b/>
            <sz val="8"/>
            <rFont val="Tahoma"/>
            <family val="2"/>
          </rPr>
          <t>kg CO₂e per unit</t>
        </r>
      </text>
    </comment>
    <comment ref="F74" authorId="0" shapeId="0" xr:uid="{00000000-0006-0000-1000-00004C000000}">
      <text>
        <r>
          <rPr>
            <b/>
            <sz val="8"/>
            <rFont val="Tahoma"/>
            <family val="2"/>
          </rPr>
          <t>kg CO₂e per unit</t>
        </r>
      </text>
    </comment>
    <comment ref="G74" authorId="0" shapeId="0" xr:uid="{00000000-0006-0000-1000-00004D000000}">
      <text>
        <r>
          <rPr>
            <b/>
            <sz val="8"/>
            <rFont val="Tahoma"/>
            <family val="2"/>
          </rPr>
          <t>kg CO₂e per unit</t>
        </r>
      </text>
    </comment>
    <comment ref="H74" authorId="0" shapeId="0" xr:uid="{00000000-0006-0000-1000-00004E000000}">
      <text>
        <r>
          <rPr>
            <b/>
            <sz val="8"/>
            <rFont val="Tahoma"/>
            <family val="2"/>
          </rPr>
          <t>kg CO₂e per unit</t>
        </r>
      </text>
    </comment>
    <comment ref="I74" authorId="0" shapeId="0" xr:uid="{00000000-0006-0000-1000-00004F000000}">
      <text>
        <r>
          <rPr>
            <b/>
            <sz val="8"/>
            <rFont val="Tahoma"/>
            <family val="2"/>
          </rPr>
          <t>kg CO₂e per unit</t>
        </r>
      </text>
    </comment>
    <comment ref="J74" authorId="0" shapeId="0" xr:uid="{00000000-0006-0000-1000-000050000000}">
      <text>
        <r>
          <rPr>
            <b/>
            <sz val="8"/>
            <rFont val="Tahoma"/>
            <family val="2"/>
          </rPr>
          <t>kg CO₂e per unit</t>
        </r>
      </text>
    </comment>
    <comment ref="K74" authorId="0" shapeId="0" xr:uid="{00000000-0006-0000-1000-000051000000}">
      <text>
        <r>
          <rPr>
            <b/>
            <sz val="8"/>
            <rFont val="Tahoma"/>
            <family val="2"/>
          </rPr>
          <t>kg CO₂e per unit</t>
        </r>
      </text>
    </comment>
    <comment ref="O74" authorId="0" shapeId="0" xr:uid="{123933E1-DB2C-4622-9319-21C993ED465B}">
      <text>
        <r>
          <rPr>
            <b/>
            <sz val="8"/>
            <rFont val="Tahoma"/>
            <family val="2"/>
          </rPr>
          <t>kg CO₂e per unit</t>
        </r>
      </text>
    </comment>
    <comment ref="P74" authorId="0" shapeId="0" xr:uid="{814E3C74-9D5A-4903-88DB-B52FC228E348}">
      <text>
        <r>
          <rPr>
            <b/>
            <sz val="8"/>
            <rFont val="Tahoma"/>
            <family val="2"/>
          </rPr>
          <t>kg CO₂e per unit</t>
        </r>
      </text>
    </comment>
    <comment ref="C78" authorId="0" shapeId="0" xr:uid="{00000000-0006-0000-1000-000052000000}">
      <text>
        <r>
          <rPr>
            <b/>
            <sz val="8"/>
            <rFont val="Tahoma"/>
            <family val="2"/>
          </rPr>
          <t>An opaque plastic commonly used for milk bottles</t>
        </r>
      </text>
    </comment>
    <comment ref="C79" authorId="0" shapeId="0" xr:uid="{00000000-0006-0000-1000-000053000000}">
      <text>
        <r>
          <rPr>
            <b/>
            <sz val="8"/>
            <rFont val="Tahoma"/>
            <family val="2"/>
          </rPr>
          <t>Packaging material (foils, plastic bags etc.)</t>
        </r>
      </text>
    </comment>
    <comment ref="C80" authorId="0" shapeId="0" xr:uid="{00000000-0006-0000-1000-000054000000}">
      <text>
        <r>
          <rPr>
            <b/>
            <sz val="8"/>
            <rFont val="Tahoma"/>
            <family val="2"/>
          </rPr>
          <t>For example clear drink bottles/ sandwich wrappers</t>
        </r>
      </text>
    </comment>
    <comment ref="C81" authorId="0" shapeId="0" xr:uid="{00000000-0006-0000-1000-000055000000}">
      <text>
        <r>
          <rPr>
            <b/>
            <sz val="8"/>
            <rFont val="Tahoma"/>
            <family val="2"/>
          </rPr>
          <t>Mainly used in injection moulding i.e. for cutlery, containers, and automotive parts</t>
        </r>
      </text>
    </comment>
    <comment ref="C82" authorId="0" shapeId="0" xr:uid="{00000000-0006-0000-1000-000056000000}">
      <text>
        <r>
          <rPr>
            <b/>
            <sz val="8"/>
            <rFont val="Tahoma"/>
            <family val="2"/>
          </rPr>
          <t>Commonly used for foam based insulation and cheap disposable items i.e. protective packaging and disposable cutlery</t>
        </r>
      </text>
    </comment>
    <comment ref="C83" authorId="0" shapeId="0" xr:uid="{00000000-0006-0000-1000-000057000000}">
      <text>
        <r>
          <rPr>
            <b/>
            <sz val="8"/>
            <rFont val="Tahoma"/>
            <family val="2"/>
          </rPr>
          <t>Widespread use in building, transport, packaging, electrical/electronic and healthcare applications</t>
        </r>
      </text>
    </comment>
    <comment ref="E86" authorId="0" shapeId="0" xr:uid="{00000000-0006-0000-1000-000058000000}">
      <text>
        <r>
          <rPr>
            <b/>
            <sz val="8"/>
            <rFont val="Tahoma"/>
            <family val="2"/>
          </rPr>
          <t>Materials that are re-used instead of disposed of by recycling or landfill.</t>
        </r>
      </text>
    </comment>
    <comment ref="F86" authorId="0" shapeId="0" xr:uid="{00000000-0006-0000-1000-000059000000}">
      <text>
        <r>
          <rPr>
            <b/>
            <sz val="8"/>
            <rFont val="Tahoma"/>
            <family val="2"/>
          </rPr>
          <t>Open-loop recycling is the process of recycling material into other products.</t>
        </r>
      </text>
    </comment>
    <comment ref="G86" authorId="0" shapeId="0" xr:uid="{00000000-0006-0000-1000-00005A000000}">
      <text>
        <r>
          <rPr>
            <b/>
            <sz val="8"/>
            <rFont val="Tahoma"/>
            <family val="2"/>
          </rPr>
          <t>Closed-loop recycling is the process of recycling material back into the same product.</t>
        </r>
      </text>
    </comment>
    <comment ref="H86" authorId="0" shapeId="0" xr:uid="{00000000-0006-0000-1000-00005B000000}">
      <text>
        <r>
          <rPr>
            <b/>
            <sz val="8"/>
            <rFont val="Tahoma"/>
            <family val="2"/>
          </rPr>
          <t>Energy is recovered from the waste through incineration and subsequent generation of electricity.</t>
        </r>
      </text>
    </comment>
    <comment ref="I86" authorId="0" shapeId="0" xr:uid="{00000000-0006-0000-1000-00005C000000}">
      <text>
        <r>
          <rPr>
            <b/>
            <sz val="8"/>
            <rFont val="Tahoma"/>
            <family val="2"/>
          </rPr>
          <t>CO₂e emitted as a result of composting a waste stream.</t>
        </r>
      </text>
    </comment>
    <comment ref="K86" authorId="0" shapeId="0" xr:uid="{00000000-0006-0000-1000-00005D000000}">
      <text>
        <r>
          <rPr>
            <b/>
            <sz val="8"/>
            <rFont val="Tahoma"/>
            <family val="2"/>
          </rPr>
          <t>Energy is recovered from the waste through anaerobic digestion.</t>
        </r>
      </text>
    </comment>
    <comment ref="E87" authorId="0" shapeId="0" xr:uid="{00000000-0006-0000-1000-00005E000000}">
      <text>
        <r>
          <rPr>
            <b/>
            <sz val="8"/>
            <rFont val="Tahoma"/>
            <family val="2"/>
          </rPr>
          <t>kg CO₂e per unit</t>
        </r>
      </text>
    </comment>
    <comment ref="F87" authorId="0" shapeId="0" xr:uid="{00000000-0006-0000-1000-00005F000000}">
      <text>
        <r>
          <rPr>
            <b/>
            <sz val="8"/>
            <rFont val="Tahoma"/>
            <family val="2"/>
          </rPr>
          <t>kg CO₂e per unit</t>
        </r>
      </text>
    </comment>
    <comment ref="G87" authorId="0" shapeId="0" xr:uid="{00000000-0006-0000-1000-000060000000}">
      <text>
        <r>
          <rPr>
            <b/>
            <sz val="8"/>
            <rFont val="Tahoma"/>
            <family val="2"/>
          </rPr>
          <t>kg CO₂e per unit</t>
        </r>
      </text>
    </comment>
    <comment ref="H87" authorId="0" shapeId="0" xr:uid="{00000000-0006-0000-1000-000061000000}">
      <text>
        <r>
          <rPr>
            <b/>
            <sz val="8"/>
            <rFont val="Tahoma"/>
            <family val="2"/>
          </rPr>
          <t>kg CO₂e per unit</t>
        </r>
      </text>
    </comment>
    <comment ref="I87" authorId="0" shapeId="0" xr:uid="{00000000-0006-0000-1000-000062000000}">
      <text>
        <r>
          <rPr>
            <b/>
            <sz val="8"/>
            <rFont val="Tahoma"/>
            <family val="2"/>
          </rPr>
          <t>kg CO₂e per unit</t>
        </r>
      </text>
    </comment>
    <comment ref="J87" authorId="0" shapeId="0" xr:uid="{00000000-0006-0000-1000-000063000000}">
      <text>
        <r>
          <rPr>
            <b/>
            <sz val="8"/>
            <rFont val="Tahoma"/>
            <family val="2"/>
          </rPr>
          <t>kg CO₂e per unit</t>
        </r>
      </text>
    </comment>
    <comment ref="K87" authorId="0" shapeId="0" xr:uid="{00000000-0006-0000-1000-000064000000}">
      <text>
        <r>
          <rPr>
            <b/>
            <sz val="8"/>
            <rFont val="Tahoma"/>
            <family val="2"/>
          </rPr>
          <t>kg CO₂e per unit</t>
        </r>
      </text>
    </comment>
    <comment ref="O87" authorId="0" shapeId="0" xr:uid="{0FED723E-9A9F-49F0-AB54-A69DD5D2A0EA}">
      <text>
        <r>
          <rPr>
            <b/>
            <sz val="8"/>
            <rFont val="Tahoma"/>
            <family val="2"/>
          </rPr>
          <t>kg CO₂e per unit</t>
        </r>
      </text>
    </comment>
    <comment ref="P87" authorId="0" shapeId="0" xr:uid="{1B2AE89D-A341-4CC3-9B7D-F08E3B6B2432}">
      <text>
        <r>
          <rPr>
            <b/>
            <sz val="8"/>
            <rFont val="Tahoma"/>
            <family val="2"/>
          </rPr>
          <t>kg CO₂e per unit</t>
        </r>
      </text>
    </comment>
    <comment ref="C88" authorId="0" shapeId="0" xr:uid="{00000000-0006-0000-1000-000065000000}">
      <text>
        <r>
          <rPr>
            <b/>
            <sz val="8"/>
            <rFont val="Tahoma"/>
            <family val="2"/>
          </rPr>
          <t>Average: 78% corrugate and 22% carton board</t>
        </r>
      </text>
    </comment>
    <comment ref="C89" authorId="0" shapeId="0" xr:uid="{00000000-0006-0000-1000-000066000000}">
      <text>
        <r>
          <rPr>
            <b/>
            <sz val="8"/>
            <rFont val="Tahoma"/>
            <family val="2"/>
          </rPr>
          <t>Assumes 25% paper, 75% board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Karagianni, Eirini</author>
  </authors>
  <commentList>
    <comment ref="F21" authorId="0" shapeId="0" xr:uid="{00000000-0006-0000-1100-000001000000}">
      <text>
        <r>
          <rPr>
            <b/>
            <sz val="8"/>
            <rFont val="Tahoma"/>
            <family val="2"/>
          </rPr>
          <t>Including indirect effects of non-CO2 emissions</t>
        </r>
      </text>
    </comment>
    <comment ref="J21" authorId="0" shapeId="0" xr:uid="{00000000-0006-0000-1100-000002000000}">
      <text>
        <r>
          <rPr>
            <b/>
            <sz val="8"/>
            <rFont val="Tahoma"/>
            <family val="2"/>
          </rPr>
          <t>Direct effects of CO2, CH4 and N2O emissions only</t>
        </r>
      </text>
    </comment>
    <comment ref="F22" authorId="0" shapeId="0" xr:uid="{00000000-0006-0000-1100-000003000000}">
      <text>
        <r>
          <rPr>
            <b/>
            <sz val="8"/>
            <rFont val="Tahoma"/>
            <family val="2"/>
          </rPr>
          <t>kg CO₂e per unit</t>
        </r>
      </text>
    </comment>
    <comment ref="G22" authorId="0" shapeId="0" xr:uid="{00000000-0006-0000-1100-000004000000}">
      <text>
        <r>
          <rPr>
            <b/>
            <sz val="8"/>
            <rFont val="Tahoma"/>
            <family val="2"/>
          </rPr>
          <t>kg CO₂e of CO₂ per unit</t>
        </r>
      </text>
    </comment>
    <comment ref="H22" authorId="0" shapeId="0" xr:uid="{00000000-0006-0000-1100-000005000000}">
      <text>
        <r>
          <rPr>
            <b/>
            <sz val="8"/>
            <rFont val="Tahoma"/>
            <family val="2"/>
          </rPr>
          <t>kg CO₂e of CH₄ per unit</t>
        </r>
      </text>
    </comment>
    <comment ref="I22" authorId="0" shapeId="0" xr:uid="{00000000-0006-0000-1100-000006000000}">
      <text>
        <r>
          <rPr>
            <b/>
            <sz val="8"/>
            <rFont val="Tahoma"/>
            <family val="2"/>
          </rPr>
          <t>kg CO₂e of N₂O per unit</t>
        </r>
      </text>
    </comment>
    <comment ref="J22" authorId="0" shapeId="0" xr:uid="{00000000-0006-0000-1100-000007000000}">
      <text>
        <r>
          <rPr>
            <b/>
            <sz val="8"/>
            <rFont val="Tahoma"/>
            <family val="2"/>
          </rPr>
          <t>kg CO₂e per unit</t>
        </r>
      </text>
    </comment>
    <comment ref="K22" authorId="0" shapeId="0" xr:uid="{00000000-0006-0000-1100-000008000000}">
      <text>
        <r>
          <rPr>
            <b/>
            <sz val="8"/>
            <rFont val="Tahoma"/>
            <family val="2"/>
          </rPr>
          <t>kg CO₂e of CO₂ per unit</t>
        </r>
      </text>
    </comment>
    <comment ref="L22" authorId="0" shapeId="0" xr:uid="{00000000-0006-0000-1100-000009000000}">
      <text>
        <r>
          <rPr>
            <b/>
            <sz val="8"/>
            <rFont val="Tahoma"/>
            <family val="2"/>
          </rPr>
          <t>kg CO₂e of CH₄ per unit</t>
        </r>
      </text>
    </comment>
    <comment ref="M22" authorId="0" shapeId="0" xr:uid="{00000000-0006-0000-1100-00000A000000}">
      <text>
        <r>
          <rPr>
            <b/>
            <sz val="8"/>
            <rFont val="Tahoma"/>
            <family val="2"/>
          </rPr>
          <t>kg CO₂e of N₂O per unit</t>
        </r>
      </text>
    </comment>
    <comment ref="C23" authorId="0" shapeId="0" xr:uid="{00000000-0006-0000-1100-00000B000000}">
      <text>
        <r>
          <rPr>
            <b/>
            <sz val="8"/>
            <rFont val="Tahoma"/>
            <family val="2"/>
          </rPr>
          <t>Domestic flights are those between UK airports.</t>
        </r>
      </text>
    </comment>
    <comment ref="E23" authorId="0" shapeId="0" xr:uid="{00000000-0006-0000-1100-00000C000000}">
      <text>
        <r>
          <rPr>
            <b/>
            <sz val="8"/>
            <rFont val="Tahoma"/>
            <family val="2"/>
          </rPr>
          <t>The distance travelled by individual passengers per transport mode.</t>
        </r>
      </text>
    </comment>
    <comment ref="C24" authorId="0" shapeId="0" xr:uid="{00000000-0006-0000-1100-00000D000000}">
      <text>
        <r>
          <rPr>
            <b/>
            <sz val="8"/>
            <rFont val="Tahoma"/>
            <family val="2"/>
          </rPr>
          <t>International flights to/from the UK, typically to Europe (up to 3700km distance).</t>
        </r>
      </text>
    </comment>
    <comment ref="E24" authorId="1" shapeId="0" xr:uid="{00000000-0006-0000-1100-00000E000000}">
      <text>
        <r>
          <rPr>
            <b/>
            <sz val="8"/>
            <color indexed="81"/>
            <rFont val="Tahoma"/>
            <family val="2"/>
          </rPr>
          <t>The distance travelled by individual passengers per transport mode.</t>
        </r>
      </text>
    </comment>
    <comment ref="E25" authorId="1" shapeId="0" xr:uid="{00000000-0006-0000-1100-00000F000000}">
      <text>
        <r>
          <rPr>
            <b/>
            <sz val="8"/>
            <color indexed="81"/>
            <rFont val="Tahoma"/>
            <family val="2"/>
          </rPr>
          <t>The distance travelled by individual passengers per transport mode.</t>
        </r>
      </text>
    </comment>
    <comment ref="E26" authorId="1" shapeId="0" xr:uid="{00000000-0006-0000-1100-000010000000}">
      <text>
        <r>
          <rPr>
            <b/>
            <sz val="8"/>
            <color indexed="81"/>
            <rFont val="Tahoma"/>
            <family val="2"/>
          </rPr>
          <t>The distance travelled by individual passengers per transport mode.</t>
        </r>
      </text>
    </comment>
    <comment ref="C27" authorId="0" shapeId="0" xr:uid="{00000000-0006-0000-1100-000011000000}">
      <text>
        <r>
          <rPr>
            <b/>
            <sz val="8"/>
            <rFont val="Tahoma"/>
            <family val="2"/>
          </rPr>
          <t>Long-haul international flights to/from the UK, typically to non-European destinations (over 3700km distance).</t>
        </r>
      </text>
    </comment>
    <comment ref="E27" authorId="1" shapeId="0" xr:uid="{00000000-0006-0000-1100-000012000000}">
      <text>
        <r>
          <rPr>
            <b/>
            <sz val="8"/>
            <color indexed="81"/>
            <rFont val="Tahoma"/>
            <family val="2"/>
          </rPr>
          <t>The distance travelled by individual passengers per transport mode.</t>
        </r>
      </text>
    </comment>
    <comment ref="E28" authorId="1" shapeId="0" xr:uid="{00000000-0006-0000-1100-000013000000}">
      <text>
        <r>
          <rPr>
            <b/>
            <sz val="8"/>
            <color indexed="81"/>
            <rFont val="Tahoma"/>
            <family val="2"/>
          </rPr>
          <t>The distance travelled by individual passengers per transport mode.</t>
        </r>
      </text>
    </comment>
    <comment ref="E29" authorId="1" shapeId="0" xr:uid="{00000000-0006-0000-1100-000014000000}">
      <text>
        <r>
          <rPr>
            <b/>
            <sz val="8"/>
            <color indexed="81"/>
            <rFont val="Tahoma"/>
            <family val="2"/>
          </rPr>
          <t>The distance travelled by individual passengers per transport mode.</t>
        </r>
      </text>
    </comment>
    <comment ref="E30" authorId="1" shapeId="0" xr:uid="{00000000-0006-0000-1100-000015000000}">
      <text>
        <r>
          <rPr>
            <b/>
            <sz val="8"/>
            <color indexed="81"/>
            <rFont val="Tahoma"/>
            <family val="2"/>
          </rPr>
          <t>The distance travelled by individual passengers per transport mode.</t>
        </r>
      </text>
    </comment>
    <comment ref="E31" authorId="1" shapeId="0" xr:uid="{00000000-0006-0000-1100-000016000000}">
      <text>
        <r>
          <rPr>
            <b/>
            <sz val="8"/>
            <color indexed="81"/>
            <rFont val="Tahoma"/>
            <family val="2"/>
          </rPr>
          <t>The distance travelled by individual passengers per transport mode.</t>
        </r>
      </text>
    </comment>
    <comment ref="C32" authorId="0" shapeId="0" xr:uid="{00000000-0006-0000-1100-000017000000}">
      <text>
        <r>
          <rPr>
            <b/>
            <sz val="8"/>
            <rFont val="Tahoma"/>
            <family val="2"/>
          </rPr>
          <t>International flights to/from non-UK countries.</t>
        </r>
      </text>
    </comment>
    <comment ref="E32" authorId="1" shapeId="0" xr:uid="{00000000-0006-0000-1100-000018000000}">
      <text>
        <r>
          <rPr>
            <b/>
            <sz val="8"/>
            <color indexed="81"/>
            <rFont val="Tahoma"/>
            <family val="2"/>
          </rPr>
          <t>The distance travelled by individual passengers per transport mode.</t>
        </r>
      </text>
    </comment>
    <comment ref="E33" authorId="1" shapeId="0" xr:uid="{00000000-0006-0000-1100-000019000000}">
      <text>
        <r>
          <rPr>
            <b/>
            <sz val="8"/>
            <color indexed="81"/>
            <rFont val="Tahoma"/>
            <family val="2"/>
          </rPr>
          <t>The distance travelled by individual passengers per transport mode.</t>
        </r>
      </text>
    </comment>
    <comment ref="E34" authorId="1" shapeId="0" xr:uid="{00000000-0006-0000-1100-00001A000000}">
      <text>
        <r>
          <rPr>
            <b/>
            <sz val="8"/>
            <color indexed="81"/>
            <rFont val="Tahoma"/>
            <family val="2"/>
          </rPr>
          <t>The distance travelled by individual passengers per transport mode.</t>
        </r>
      </text>
    </comment>
    <comment ref="E35" authorId="1" shapeId="0" xr:uid="{00000000-0006-0000-1100-00001B000000}">
      <text>
        <r>
          <rPr>
            <b/>
            <sz val="8"/>
            <color indexed="81"/>
            <rFont val="Tahoma"/>
            <family val="2"/>
          </rPr>
          <t>The distance travelled by individual passengers per transport mode.</t>
        </r>
      </text>
    </comment>
    <comment ref="E36" authorId="1" shapeId="0" xr:uid="{00000000-0006-0000-1100-00001C000000}">
      <text>
        <r>
          <rPr>
            <b/>
            <sz val="8"/>
            <color indexed="81"/>
            <rFont val="Tahoma"/>
            <family val="2"/>
          </rPr>
          <t>The distance travelled by individual passengers per transport mode.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Rebekah Watson</author>
  </authors>
  <commentList>
    <comment ref="E24" authorId="0" shapeId="0" xr:uid="{00000000-0006-0000-1300-000001000000}">
      <text>
        <r>
          <rPr>
            <b/>
            <sz val="8"/>
            <rFont val="Tahoma"/>
            <family val="2"/>
          </rPr>
          <t>kg CO₂e per unit</t>
        </r>
      </text>
    </comment>
    <comment ref="F24" authorId="0" shapeId="0" xr:uid="{00000000-0006-0000-1300-000002000000}">
      <text>
        <r>
          <rPr>
            <b/>
            <sz val="8"/>
            <rFont val="Tahoma"/>
            <family val="2"/>
          </rPr>
          <t>kg CO₂e of CO₂ per unit</t>
        </r>
      </text>
    </comment>
    <comment ref="G24" authorId="0" shapeId="0" xr:uid="{00000000-0006-0000-1300-000003000000}">
      <text>
        <r>
          <rPr>
            <b/>
            <sz val="8"/>
            <rFont val="Tahoma"/>
            <family val="2"/>
          </rPr>
          <t>kg CO₂e of CH₄ per unit</t>
        </r>
      </text>
    </comment>
    <comment ref="H24" authorId="0" shapeId="0" xr:uid="{00000000-0006-0000-1300-000004000000}">
      <text>
        <r>
          <rPr>
            <b/>
            <sz val="8"/>
            <rFont val="Tahoma"/>
            <family val="2"/>
          </rPr>
          <t>kg CO₂e of N₂O per unit</t>
        </r>
      </text>
    </comment>
    <comment ref="I24" authorId="0" shapeId="0" xr:uid="{00000000-0006-0000-1300-000005000000}">
      <text>
        <r>
          <rPr>
            <b/>
            <sz val="8"/>
            <rFont val="Tahoma"/>
            <family val="2"/>
          </rPr>
          <t>kg CO₂e per unit</t>
        </r>
      </text>
    </comment>
    <comment ref="J24" authorId="0" shapeId="0" xr:uid="{00000000-0006-0000-1300-000006000000}">
      <text>
        <r>
          <rPr>
            <b/>
            <sz val="8"/>
            <rFont val="Tahoma"/>
            <family val="2"/>
          </rPr>
          <t>kg CO₂e of CO₂ per unit</t>
        </r>
      </text>
    </comment>
    <comment ref="K24" authorId="0" shapeId="0" xr:uid="{00000000-0006-0000-1300-000007000000}">
      <text>
        <r>
          <rPr>
            <b/>
            <sz val="8"/>
            <rFont val="Tahoma"/>
            <family val="2"/>
          </rPr>
          <t>kg CO₂e of CH₄ per unit</t>
        </r>
      </text>
    </comment>
    <comment ref="L24" authorId="0" shapeId="0" xr:uid="{00000000-0006-0000-1300-000008000000}">
      <text>
        <r>
          <rPr>
            <b/>
            <sz val="8"/>
            <rFont val="Tahoma"/>
            <family val="2"/>
          </rPr>
          <t>kg CO₂e of N₂O per unit</t>
        </r>
      </text>
    </comment>
    <comment ref="M24" authorId="0" shapeId="0" xr:uid="{00000000-0006-0000-1300-000009000000}">
      <text>
        <r>
          <rPr>
            <b/>
            <sz val="8"/>
            <rFont val="Tahoma"/>
            <family val="2"/>
          </rPr>
          <t>kg CO₂e per unit</t>
        </r>
      </text>
    </comment>
    <comment ref="N24" authorId="0" shapeId="0" xr:uid="{00000000-0006-0000-1300-00000A000000}">
      <text>
        <r>
          <rPr>
            <b/>
            <sz val="8"/>
            <rFont val="Tahoma"/>
            <family val="2"/>
          </rPr>
          <t>kg CO₂e of CO₂ per unit</t>
        </r>
      </text>
    </comment>
    <comment ref="O24" authorId="0" shapeId="0" xr:uid="{00000000-0006-0000-1300-00000B000000}">
      <text>
        <r>
          <rPr>
            <b/>
            <sz val="8"/>
            <rFont val="Tahoma"/>
            <family val="2"/>
          </rPr>
          <t>kg CO₂e of CH₄ per unit</t>
        </r>
      </text>
    </comment>
    <comment ref="P24" authorId="0" shapeId="0" xr:uid="{00000000-0006-0000-1300-00000C000000}">
      <text>
        <r>
          <rPr>
            <b/>
            <sz val="8"/>
            <rFont val="Tahoma"/>
            <family val="2"/>
          </rPr>
          <t>kg CO₂e of N₂O per unit</t>
        </r>
      </text>
    </comment>
    <comment ref="Q24" authorId="0" shapeId="0" xr:uid="{00000000-0006-0000-1300-00000D000000}">
      <text>
        <r>
          <rPr>
            <b/>
            <sz val="8"/>
            <rFont val="Tahoma"/>
            <family val="2"/>
          </rPr>
          <t>kg CO₂e per unit</t>
        </r>
      </text>
    </comment>
    <comment ref="R24" authorId="0" shapeId="0" xr:uid="{00000000-0006-0000-1300-00000E000000}">
      <text>
        <r>
          <rPr>
            <b/>
            <sz val="8"/>
            <rFont val="Tahoma"/>
            <family val="2"/>
          </rPr>
          <t>kg CO₂e of CO₂ per unit</t>
        </r>
      </text>
    </comment>
    <comment ref="S24" authorId="0" shapeId="0" xr:uid="{00000000-0006-0000-1300-00000F000000}">
      <text>
        <r>
          <rPr>
            <b/>
            <sz val="8"/>
            <rFont val="Tahoma"/>
            <family val="2"/>
          </rPr>
          <t>kg CO₂e of CH₄ per unit</t>
        </r>
      </text>
    </comment>
    <comment ref="T24" authorId="0" shapeId="0" xr:uid="{00000000-0006-0000-1300-000010000000}">
      <text>
        <r>
          <rPr>
            <b/>
            <sz val="8"/>
            <rFont val="Tahoma"/>
            <family val="2"/>
          </rPr>
          <t>kg CO₂e of N₂O per unit</t>
        </r>
      </text>
    </comment>
    <comment ref="U24" authorId="0" shapeId="0" xr:uid="{00000000-0006-0000-1300-000011000000}">
      <text>
        <r>
          <rPr>
            <b/>
            <sz val="8"/>
            <rFont val="Tahoma"/>
            <family val="2"/>
          </rPr>
          <t>kg CO₂e per unit</t>
        </r>
      </text>
    </comment>
    <comment ref="V24" authorId="0" shapeId="0" xr:uid="{00000000-0006-0000-1300-000012000000}">
      <text>
        <r>
          <rPr>
            <b/>
            <sz val="8"/>
            <rFont val="Tahoma"/>
            <family val="2"/>
          </rPr>
          <t>kg CO₂e of CO₂ per unit</t>
        </r>
      </text>
    </comment>
    <comment ref="W24" authorId="0" shapeId="0" xr:uid="{00000000-0006-0000-1300-000013000000}">
      <text>
        <r>
          <rPr>
            <b/>
            <sz val="8"/>
            <rFont val="Tahoma"/>
            <family val="2"/>
          </rPr>
          <t>kg CO₂e of CH₄ per unit</t>
        </r>
      </text>
    </comment>
    <comment ref="X24" authorId="0" shapeId="0" xr:uid="{00000000-0006-0000-1300-000014000000}">
      <text>
        <r>
          <rPr>
            <b/>
            <sz val="8"/>
            <rFont val="Tahoma"/>
            <family val="2"/>
          </rPr>
          <t>kg CO₂e of N₂O per unit</t>
        </r>
      </text>
    </comment>
    <comment ref="C25" authorId="1" shapeId="0" xr:uid="{00000000-0006-0000-1300-000015000000}">
      <text>
        <r>
          <rPr>
            <sz val="8"/>
            <color indexed="81"/>
            <rFont val="Tahoma"/>
            <family val="2"/>
          </rPr>
          <t>This is the smallest category of car sometimes referred to as a city car. Examples include: Citroën C1, Fiat/Alfa Romeo 500 and Panda, Peugeot 107, Volkswagen up!, Renault TWINGO, Toyota AYGO, smart fortwo and Hyundai i 10.</t>
        </r>
      </text>
    </comment>
    <comment ref="C27" authorId="1" shapeId="0" xr:uid="{00000000-0006-0000-1300-000016000000}">
      <text>
        <r>
          <rPr>
            <sz val="8"/>
            <color indexed="81"/>
            <rFont val="Tahoma"/>
            <family val="2"/>
          </rPr>
          <t>This is a car that is larger than a city car, but smaller than a small family car. Examples include: Ford Fiesta, Renault CLIO, Volkswagen Polo, Citroën C2 and C3, Opel Corsa, Peugeot 208, and Toyota Yaris.</t>
        </r>
        <r>
          <rPr>
            <sz val="9"/>
            <color indexed="81"/>
            <rFont val="Tahoma"/>
            <family val="2"/>
          </rPr>
          <t xml:space="preserve">
</t>
        </r>
      </text>
    </comment>
    <comment ref="C29" authorId="1" shapeId="0" xr:uid="{00000000-0006-0000-1300-000017000000}">
      <text>
        <r>
          <rPr>
            <sz val="8"/>
            <color indexed="81"/>
            <rFont val="Tahoma"/>
            <family val="2"/>
          </rPr>
          <t>This is a small, compact family car. Examples include: Volkswagen Golf, Ford Focus, Opel Astra, Audi A3, BMW 1 Series, Renault Mégane and Toyota Auris.</t>
        </r>
        <r>
          <rPr>
            <sz val="9"/>
            <color indexed="81"/>
            <rFont val="Tahoma"/>
            <family val="2"/>
          </rPr>
          <t xml:space="preserve">
</t>
        </r>
      </text>
    </comment>
    <comment ref="C31" authorId="1" shapeId="0" xr:uid="{00000000-0006-0000-1300-000018000000}">
      <text>
        <r>
          <rPr>
            <sz val="8"/>
            <color indexed="81"/>
            <rFont val="Tahoma"/>
            <family val="2"/>
          </rPr>
          <t>This is classed as a large family car. Examples include: BMW 3 Series, ŠKODA Octavia, Volkswagen Passat, Audi A4, Mercedes Benz C Class and Peugeot 508.</t>
        </r>
      </text>
    </comment>
    <comment ref="C33" authorId="1" shapeId="0" xr:uid="{00000000-0006-0000-1300-000019000000}">
      <text>
        <r>
          <rPr>
            <sz val="8"/>
            <color indexed="81"/>
            <rFont val="Tahoma"/>
            <family val="2"/>
          </rPr>
          <t>These are large cars. Examples include: BMW 5 Series, Audi A5 and A6, Mercedes Benz E Class and Skoda Superb.</t>
        </r>
      </text>
    </comment>
    <comment ref="C35" authorId="1" shapeId="0" xr:uid="{00000000-0006-0000-1300-00001A000000}">
      <text>
        <r>
          <rPr>
            <sz val="8"/>
            <color indexed="81"/>
            <rFont val="Tahoma"/>
            <family val="2"/>
          </rPr>
          <t>This is a luxury car which is niche in the European market. Examples include: Jaguar XF, Mercedes-Benz S-Class, .BMW 7 series, Audi A8, Porsche Panamera and Lexus LS.</t>
        </r>
      </text>
    </comment>
    <comment ref="C37" authorId="1" shapeId="0" xr:uid="{00000000-0006-0000-1300-00001B000000}">
      <text>
        <r>
          <rPr>
            <sz val="8"/>
            <color indexed="81"/>
            <rFont val="Tahoma"/>
            <family val="2"/>
          </rPr>
          <t xml:space="preserve">Sport cars are a small, usually two seater with two doors and designed for speed, high acceleration, and manoeuvrability. Examples include: Mercedes-Benz SLK, Audi TT, Porsche 911 and Boxster, and Peugeot RCZ. </t>
        </r>
      </text>
    </comment>
    <comment ref="C39" authorId="1" shapeId="0" xr:uid="{00000000-0006-0000-1300-00001C000000}">
      <text>
        <r>
          <rPr>
            <sz val="8"/>
            <color indexed="81"/>
            <rFont val="Tahoma"/>
            <family val="2"/>
          </rPr>
          <t>These are sport utility vehicles (SUVs) which have off-road capabilities and four-wheel drive. Examples include: Suzuki Jimny, Land Rover Discovery and Defender, Toyota Land Cruiser, and Nissan Pathfinder.</t>
        </r>
      </text>
    </comment>
    <comment ref="C41" authorId="1" shapeId="0" xr:uid="{00000000-0006-0000-1300-00001D000000}">
      <text>
        <r>
          <rPr>
            <sz val="8"/>
            <color indexed="81"/>
            <rFont val="Tahoma"/>
            <family val="2"/>
          </rPr>
          <t xml:space="preserve">These are multipurpose cars. Examples include: Ford C-Max, Renault Scenic, Volkswagen Touran, Opel Zafira, Ford B-Max, and Citroën C3 Picasso and C4 Picasso. </t>
        </r>
      </text>
    </comment>
    <comment ref="M45" authorId="0" shapeId="0" xr:uid="{00000000-0006-0000-1300-00001E000000}">
      <text>
        <r>
          <rPr>
            <b/>
            <sz val="8"/>
            <rFont val="Tahoma"/>
            <family val="2"/>
          </rPr>
          <t>A vehicle with two power sources, typically petrol and electric</t>
        </r>
      </text>
    </comment>
    <comment ref="Q45" authorId="0" shapeId="0" xr:uid="{00000000-0006-0000-1300-00001F000000}">
      <text>
        <r>
          <rPr>
            <b/>
            <sz val="8"/>
            <rFont val="Tahoma"/>
            <family val="2"/>
          </rPr>
          <t>A compressed version of the same natural gas you receive in the home.  When compressed can be used as an alternative vehicle fuel.</t>
        </r>
      </text>
    </comment>
    <comment ref="U45" authorId="0" shapeId="0" xr:uid="{00000000-0006-0000-1300-000020000000}">
      <text>
        <r>
          <rPr>
            <b/>
            <sz val="8"/>
            <rFont val="Tahoma"/>
            <family val="2"/>
          </rPr>
          <t>Alternative fuel stored in gas tanks.  Often known as 'autogas'.</t>
        </r>
      </text>
    </comment>
    <comment ref="E46" authorId="0" shapeId="0" xr:uid="{00000000-0006-0000-1300-000021000000}">
      <text>
        <r>
          <rPr>
            <b/>
            <sz val="8"/>
            <rFont val="Tahoma"/>
            <family val="2"/>
          </rPr>
          <t>kg CO₂e per unit</t>
        </r>
      </text>
    </comment>
    <comment ref="F46" authorId="0" shapeId="0" xr:uid="{00000000-0006-0000-1300-000022000000}">
      <text>
        <r>
          <rPr>
            <b/>
            <sz val="8"/>
            <rFont val="Tahoma"/>
            <family val="2"/>
          </rPr>
          <t>kg CO₂e of CO₂ per unit</t>
        </r>
      </text>
    </comment>
    <comment ref="G46" authorId="0" shapeId="0" xr:uid="{00000000-0006-0000-1300-000023000000}">
      <text>
        <r>
          <rPr>
            <b/>
            <sz val="8"/>
            <rFont val="Tahoma"/>
            <family val="2"/>
          </rPr>
          <t>kg CO₂e of CH₄ per unit</t>
        </r>
      </text>
    </comment>
    <comment ref="H46" authorId="0" shapeId="0" xr:uid="{00000000-0006-0000-1300-000024000000}">
      <text>
        <r>
          <rPr>
            <b/>
            <sz val="8"/>
            <rFont val="Tahoma"/>
            <family val="2"/>
          </rPr>
          <t>kg CO₂e of N₂O per unit</t>
        </r>
      </text>
    </comment>
    <comment ref="I46" authorId="0" shapeId="0" xr:uid="{00000000-0006-0000-1300-000025000000}">
      <text>
        <r>
          <rPr>
            <b/>
            <sz val="8"/>
            <rFont val="Tahoma"/>
            <family val="2"/>
          </rPr>
          <t>kg CO₂e per unit</t>
        </r>
      </text>
    </comment>
    <comment ref="J46" authorId="0" shapeId="0" xr:uid="{00000000-0006-0000-1300-000026000000}">
      <text>
        <r>
          <rPr>
            <b/>
            <sz val="8"/>
            <rFont val="Tahoma"/>
            <family val="2"/>
          </rPr>
          <t>kg CO₂e of CO₂ per unit</t>
        </r>
      </text>
    </comment>
    <comment ref="K46" authorId="0" shapeId="0" xr:uid="{00000000-0006-0000-1300-000027000000}">
      <text>
        <r>
          <rPr>
            <b/>
            <sz val="8"/>
            <rFont val="Tahoma"/>
            <family val="2"/>
          </rPr>
          <t>kg CO₂e of CH₄ per unit</t>
        </r>
      </text>
    </comment>
    <comment ref="L46" authorId="0" shapeId="0" xr:uid="{00000000-0006-0000-1300-000028000000}">
      <text>
        <r>
          <rPr>
            <b/>
            <sz val="8"/>
            <rFont val="Tahoma"/>
            <family val="2"/>
          </rPr>
          <t>kg CO₂e of N₂O per unit</t>
        </r>
      </text>
    </comment>
    <comment ref="M46" authorId="0" shapeId="0" xr:uid="{00000000-0006-0000-1300-000029000000}">
      <text>
        <r>
          <rPr>
            <b/>
            <sz val="8"/>
            <rFont val="Tahoma"/>
            <family val="2"/>
          </rPr>
          <t>kg CO₂e per unit</t>
        </r>
      </text>
    </comment>
    <comment ref="N46" authorId="0" shapeId="0" xr:uid="{00000000-0006-0000-1300-00002A000000}">
      <text>
        <r>
          <rPr>
            <b/>
            <sz val="8"/>
            <rFont val="Tahoma"/>
            <family val="2"/>
          </rPr>
          <t>kg CO₂e of CO₂ per unit</t>
        </r>
      </text>
    </comment>
    <comment ref="O46" authorId="0" shapeId="0" xr:uid="{00000000-0006-0000-1300-00002B000000}">
      <text>
        <r>
          <rPr>
            <b/>
            <sz val="8"/>
            <rFont val="Tahoma"/>
            <family val="2"/>
          </rPr>
          <t>kg CO₂e of CH₄ per unit</t>
        </r>
      </text>
    </comment>
    <comment ref="P46" authorId="0" shapeId="0" xr:uid="{00000000-0006-0000-1300-00002C000000}">
      <text>
        <r>
          <rPr>
            <b/>
            <sz val="8"/>
            <rFont val="Tahoma"/>
            <family val="2"/>
          </rPr>
          <t>kg CO₂e of N₂O per unit</t>
        </r>
      </text>
    </comment>
    <comment ref="Q46" authorId="0" shapeId="0" xr:uid="{00000000-0006-0000-1300-00002D000000}">
      <text>
        <r>
          <rPr>
            <b/>
            <sz val="8"/>
            <rFont val="Tahoma"/>
            <family val="2"/>
          </rPr>
          <t>kg CO₂e per unit</t>
        </r>
      </text>
    </comment>
    <comment ref="R46" authorId="0" shapeId="0" xr:uid="{00000000-0006-0000-1300-00002E000000}">
      <text>
        <r>
          <rPr>
            <b/>
            <sz val="8"/>
            <rFont val="Tahoma"/>
            <family val="2"/>
          </rPr>
          <t>kg CO₂e of CO₂ per unit</t>
        </r>
      </text>
    </comment>
    <comment ref="S46" authorId="0" shapeId="0" xr:uid="{00000000-0006-0000-1300-00002F000000}">
      <text>
        <r>
          <rPr>
            <b/>
            <sz val="8"/>
            <rFont val="Tahoma"/>
            <family val="2"/>
          </rPr>
          <t>kg CO₂e of CH₄ per unit</t>
        </r>
      </text>
    </comment>
    <comment ref="T46" authorId="0" shapeId="0" xr:uid="{00000000-0006-0000-1300-000030000000}">
      <text>
        <r>
          <rPr>
            <b/>
            <sz val="8"/>
            <rFont val="Tahoma"/>
            <family val="2"/>
          </rPr>
          <t>kg CO₂e of N₂O per unit</t>
        </r>
      </text>
    </comment>
    <comment ref="U46" authorId="0" shapeId="0" xr:uid="{00000000-0006-0000-1300-000031000000}">
      <text>
        <r>
          <rPr>
            <b/>
            <sz val="8"/>
            <rFont val="Tahoma"/>
            <family val="2"/>
          </rPr>
          <t>kg CO₂e per unit</t>
        </r>
      </text>
    </comment>
    <comment ref="V46" authorId="0" shapeId="0" xr:uid="{00000000-0006-0000-1300-000032000000}">
      <text>
        <r>
          <rPr>
            <b/>
            <sz val="8"/>
            <rFont val="Tahoma"/>
            <family val="2"/>
          </rPr>
          <t>kg CO₂e of CO₂ per unit</t>
        </r>
      </text>
    </comment>
    <comment ref="W46" authorId="0" shapeId="0" xr:uid="{00000000-0006-0000-1300-000033000000}">
      <text>
        <r>
          <rPr>
            <b/>
            <sz val="8"/>
            <rFont val="Tahoma"/>
            <family val="2"/>
          </rPr>
          <t>kg CO₂e of CH₄ per unit</t>
        </r>
      </text>
    </comment>
    <comment ref="X46" authorId="0" shapeId="0" xr:uid="{00000000-0006-0000-1300-000034000000}">
      <text>
        <r>
          <rPr>
            <b/>
            <sz val="8"/>
            <rFont val="Tahoma"/>
            <family val="2"/>
          </rPr>
          <t>kg CO₂e of N₂O per unit</t>
        </r>
      </text>
    </comment>
    <comment ref="Y46" authorId="0" shapeId="0" xr:uid="{00000000-0006-0000-1300-000035000000}">
      <text>
        <r>
          <rPr>
            <b/>
            <sz val="8"/>
            <rFont val="Tahoma"/>
            <family val="2"/>
          </rPr>
          <t>kg CO₂e per unit</t>
        </r>
      </text>
    </comment>
    <comment ref="Z46" authorId="0" shapeId="0" xr:uid="{00000000-0006-0000-1300-000036000000}">
      <text>
        <r>
          <rPr>
            <b/>
            <sz val="8"/>
            <rFont val="Tahoma"/>
            <family val="2"/>
          </rPr>
          <t>kg CO₂e of CO₂ per unit</t>
        </r>
      </text>
    </comment>
    <comment ref="AA46" authorId="0" shapeId="0" xr:uid="{00000000-0006-0000-1300-000037000000}">
      <text>
        <r>
          <rPr>
            <b/>
            <sz val="8"/>
            <rFont val="Tahoma"/>
            <family val="2"/>
          </rPr>
          <t>kg CO₂e of CH₄ per unit</t>
        </r>
      </text>
    </comment>
    <comment ref="AB46" authorId="0" shapeId="0" xr:uid="{00000000-0006-0000-1300-000038000000}">
      <text>
        <r>
          <rPr>
            <b/>
            <sz val="8"/>
            <rFont val="Tahoma"/>
            <family val="2"/>
          </rPr>
          <t>kg CO₂e of N₂O per unit</t>
        </r>
      </text>
    </comment>
    <comment ref="AC46" authorId="0" shapeId="0" xr:uid="{00000000-0006-0000-1300-000039000000}">
      <text>
        <r>
          <rPr>
            <b/>
            <sz val="8"/>
            <rFont val="Tahoma"/>
            <family val="2"/>
          </rPr>
          <t>kg CO₂e per unit</t>
        </r>
      </text>
    </comment>
    <comment ref="AD46" authorId="0" shapeId="0" xr:uid="{00000000-0006-0000-1300-00003A000000}">
      <text>
        <r>
          <rPr>
            <b/>
            <sz val="8"/>
            <rFont val="Tahoma"/>
            <family val="2"/>
          </rPr>
          <t>kg CO₂e of CO₂ per unit</t>
        </r>
      </text>
    </comment>
    <comment ref="AE46" authorId="0" shapeId="0" xr:uid="{00000000-0006-0000-1300-00003B000000}">
      <text>
        <r>
          <rPr>
            <b/>
            <sz val="8"/>
            <rFont val="Tahoma"/>
            <family val="2"/>
          </rPr>
          <t>kg CO₂e of CH₄ per unit</t>
        </r>
      </text>
    </comment>
    <comment ref="AF46" authorId="0" shapeId="0" xr:uid="{00000000-0006-0000-1300-00003C000000}">
      <text>
        <r>
          <rPr>
            <b/>
            <sz val="8"/>
            <rFont val="Tahoma"/>
            <family val="2"/>
          </rPr>
          <t>kg CO₂e of N₂O per unit</t>
        </r>
      </text>
    </comment>
    <comment ref="AG46" authorId="0" shapeId="0" xr:uid="{00000000-0006-0000-1300-00003D000000}">
      <text>
        <r>
          <rPr>
            <b/>
            <sz val="8"/>
            <rFont val="Tahoma"/>
            <family val="2"/>
          </rPr>
          <t>kg CO₂e per unit</t>
        </r>
      </text>
    </comment>
    <comment ref="AH46" authorId="0" shapeId="0" xr:uid="{00000000-0006-0000-1300-00003E000000}">
      <text>
        <r>
          <rPr>
            <b/>
            <sz val="8"/>
            <rFont val="Tahoma"/>
            <family val="2"/>
          </rPr>
          <t>kg CO₂e of CO₂ per unit</t>
        </r>
      </text>
    </comment>
    <comment ref="AI46" authorId="0" shapeId="0" xr:uid="{00000000-0006-0000-1300-00003F000000}">
      <text>
        <r>
          <rPr>
            <b/>
            <sz val="8"/>
            <rFont val="Tahoma"/>
            <family val="2"/>
          </rPr>
          <t>kg CO₂e of CH₄ per unit</t>
        </r>
      </text>
    </comment>
    <comment ref="AJ46" authorId="0" shapeId="0" xr:uid="{00000000-0006-0000-1300-000040000000}">
      <text>
        <r>
          <rPr>
            <b/>
            <sz val="8"/>
            <rFont val="Tahoma"/>
            <family val="2"/>
          </rPr>
          <t>kg CO₂e of N₂O per unit</t>
        </r>
      </text>
    </comment>
    <comment ref="C47" authorId="0" shapeId="0" xr:uid="{00000000-0006-0000-1300-000041000000}">
      <text>
        <r>
          <rPr>
            <b/>
            <sz val="8"/>
            <rFont val="Tahoma"/>
            <family val="2"/>
          </rPr>
          <t>Petrol/LPG/CNG - up to a 1.4-litre engine
Diesel - up to a 1.7-litre engine
Others - vehicles models of a similar size (i.e. market segment A or B)</t>
        </r>
      </text>
    </comment>
    <comment ref="C49" authorId="0" shapeId="0" xr:uid="{00000000-0006-0000-1300-000042000000}">
      <text>
        <r>
          <rPr>
            <b/>
            <sz val="8"/>
            <rFont val="Tahoma"/>
            <family val="2"/>
          </rPr>
          <t>Petrol/LPG/CNG - from 1.4-litre to 2.0-litre engine
Diesel - from 1.7-litre to 2.0-litre engine
Others - vehicles models of a similar size (i.e. generally market segment C)</t>
        </r>
      </text>
    </comment>
    <comment ref="C51" authorId="0" shapeId="0" xr:uid="{00000000-0006-0000-1300-000043000000}">
      <text>
        <r>
          <rPr>
            <b/>
            <sz val="8"/>
            <rFont val="Tahoma"/>
            <family val="2"/>
          </rPr>
          <t>Petrol/LPG/CNG - 2.0-litre engine +
Diesel - 2.0-litre engine +
Others - vehicles models of a similar size (i.e. generally market segment D and above)</t>
        </r>
      </text>
    </comment>
    <comment ref="C53" authorId="0" shapeId="0" xr:uid="{00000000-0006-0000-1300-000044000000}">
      <text>
        <r>
          <rPr>
            <b/>
            <sz val="8"/>
            <rFont val="Tahoma"/>
            <family val="2"/>
          </rPr>
          <t>Unknown engine size.</t>
        </r>
      </text>
    </comment>
    <comment ref="E58" authorId="0" shapeId="0" xr:uid="{00000000-0006-0000-1300-000045000000}">
      <text>
        <r>
          <rPr>
            <b/>
            <sz val="8"/>
            <rFont val="Tahoma"/>
            <family val="2"/>
          </rPr>
          <t>kg CO₂e per unit</t>
        </r>
      </text>
    </comment>
    <comment ref="F58" authorId="0" shapeId="0" xr:uid="{00000000-0006-0000-1300-000046000000}">
      <text>
        <r>
          <rPr>
            <b/>
            <sz val="8"/>
            <rFont val="Tahoma"/>
            <family val="2"/>
          </rPr>
          <t>kg CO₂e of CO₂ per unit</t>
        </r>
      </text>
    </comment>
    <comment ref="G58" authorId="0" shapeId="0" xr:uid="{00000000-0006-0000-1300-000047000000}">
      <text>
        <r>
          <rPr>
            <b/>
            <sz val="8"/>
            <rFont val="Tahoma"/>
            <family val="2"/>
          </rPr>
          <t>kg CO₂e of CH₄ per unit</t>
        </r>
      </text>
    </comment>
    <comment ref="H58" authorId="0" shapeId="0" xr:uid="{00000000-0006-0000-1300-000048000000}">
      <text>
        <r>
          <rPr>
            <b/>
            <sz val="8"/>
            <rFont val="Tahoma"/>
            <family val="2"/>
          </rPr>
          <t>kg CO₂e of N₂O per unit</t>
        </r>
      </text>
    </comment>
    <comment ref="E70" authorId="0" shapeId="0" xr:uid="{00000000-0006-0000-1300-000049000000}">
      <text>
        <r>
          <rPr>
            <b/>
            <sz val="8"/>
            <rFont val="Tahoma"/>
            <family val="2"/>
          </rPr>
          <t>kg CO₂e per unit</t>
        </r>
      </text>
    </comment>
    <comment ref="F70" authorId="0" shapeId="0" xr:uid="{00000000-0006-0000-1300-00004A000000}">
      <text>
        <r>
          <rPr>
            <b/>
            <sz val="8"/>
            <rFont val="Tahoma"/>
            <family val="2"/>
          </rPr>
          <t>kg CO₂e of CO₂ per unit</t>
        </r>
      </text>
    </comment>
    <comment ref="G70" authorId="0" shapeId="0" xr:uid="{00000000-0006-0000-1300-00004B000000}">
      <text>
        <r>
          <rPr>
            <b/>
            <sz val="8"/>
            <rFont val="Tahoma"/>
            <family val="2"/>
          </rPr>
          <t>kg CO₂e of CH₄ per unit</t>
        </r>
      </text>
    </comment>
    <comment ref="H70" authorId="0" shapeId="0" xr:uid="{00000000-0006-0000-1300-00004C000000}">
      <text>
        <r>
          <rPr>
            <b/>
            <sz val="8"/>
            <rFont val="Tahoma"/>
            <family val="2"/>
          </rPr>
          <t>kg CO₂e of N₂O per unit</t>
        </r>
      </text>
    </comment>
    <comment ref="D71" authorId="0" shapeId="0" xr:uid="{00000000-0006-0000-1300-00004D000000}">
      <text>
        <r>
          <rPr>
            <b/>
            <sz val="8"/>
            <rFont val="Tahoma"/>
            <family val="2"/>
          </rPr>
          <t>The distance travelled by individual passengers a transport mode</t>
        </r>
      </text>
    </comment>
    <comment ref="D73" authorId="0" shapeId="0" xr:uid="{00000000-0006-0000-1300-00004E000000}">
      <text>
        <r>
          <rPr>
            <b/>
            <sz val="8"/>
            <rFont val="Tahoma"/>
            <family val="2"/>
          </rPr>
          <t>The distance travelled by individual passengers a transport mode</t>
        </r>
      </text>
    </comment>
    <comment ref="E78" authorId="0" shapeId="0" xr:uid="{00000000-0006-0000-1300-00004F000000}">
      <text>
        <r>
          <rPr>
            <b/>
            <sz val="8"/>
            <rFont val="Tahoma"/>
            <family val="2"/>
          </rPr>
          <t>kg CO₂e per unit</t>
        </r>
      </text>
    </comment>
    <comment ref="F78" authorId="0" shapeId="0" xr:uid="{00000000-0006-0000-1300-000050000000}">
      <text>
        <r>
          <rPr>
            <b/>
            <sz val="8"/>
            <rFont val="Tahoma"/>
            <family val="2"/>
          </rPr>
          <t>kg CO₂e of CO₂ per unit</t>
        </r>
      </text>
    </comment>
    <comment ref="G78" authorId="0" shapeId="0" xr:uid="{00000000-0006-0000-1300-000051000000}">
      <text>
        <r>
          <rPr>
            <b/>
            <sz val="8"/>
            <rFont val="Tahoma"/>
            <family val="2"/>
          </rPr>
          <t>kg CO₂e of CH₄ per unit</t>
        </r>
      </text>
    </comment>
    <comment ref="H78" authorId="0" shapeId="0" xr:uid="{00000000-0006-0000-1300-000052000000}">
      <text>
        <r>
          <rPr>
            <b/>
            <sz val="8"/>
            <rFont val="Tahoma"/>
            <family val="2"/>
          </rPr>
          <t>kg CO₂e of N₂O per unit</t>
        </r>
      </text>
    </comment>
    <comment ref="D79" authorId="0" shapeId="0" xr:uid="{00000000-0006-0000-1300-000053000000}">
      <text>
        <r>
          <rPr>
            <b/>
            <sz val="8"/>
            <rFont val="Tahoma"/>
            <family val="2"/>
          </rPr>
          <t>The distance travelled by individual passengers a transport mode</t>
        </r>
      </text>
    </comment>
    <comment ref="D80" authorId="0" shapeId="0" xr:uid="{00000000-0006-0000-1300-000054000000}">
      <text>
        <r>
          <rPr>
            <b/>
            <sz val="8"/>
            <rFont val="Tahoma"/>
            <family val="2"/>
          </rPr>
          <t>The distance travelled by individual passengers a transport mode</t>
        </r>
      </text>
    </comment>
    <comment ref="D81" authorId="0" shapeId="0" xr:uid="{00000000-0006-0000-1300-000055000000}">
      <text>
        <r>
          <rPr>
            <b/>
            <sz val="8"/>
            <rFont val="Tahoma"/>
            <family val="2"/>
          </rPr>
          <t>The distance travelled by individual passengers a transport mode</t>
        </r>
      </text>
    </comment>
    <comment ref="D82" authorId="0" shapeId="0" xr:uid="{00000000-0006-0000-1300-000056000000}">
      <text>
        <r>
          <rPr>
            <b/>
            <sz val="8"/>
            <rFont val="Tahoma"/>
            <family val="2"/>
          </rPr>
          <t>The distance travelled by individual passengers a transport mode</t>
        </r>
      </text>
    </comment>
    <comment ref="E86" authorId="0" shapeId="0" xr:uid="{00000000-0006-0000-1300-000057000000}">
      <text>
        <r>
          <rPr>
            <b/>
            <sz val="8"/>
            <rFont val="Tahoma"/>
            <family val="2"/>
          </rPr>
          <t>kg CO₂e per unit</t>
        </r>
      </text>
    </comment>
    <comment ref="F86" authorId="0" shapeId="0" xr:uid="{00000000-0006-0000-1300-000058000000}">
      <text>
        <r>
          <rPr>
            <b/>
            <sz val="8"/>
            <rFont val="Tahoma"/>
            <family val="2"/>
          </rPr>
          <t>kg CO₂e of CO₂ per unit</t>
        </r>
      </text>
    </comment>
    <comment ref="G86" authorId="0" shapeId="0" xr:uid="{00000000-0006-0000-1300-000059000000}">
      <text>
        <r>
          <rPr>
            <b/>
            <sz val="8"/>
            <rFont val="Tahoma"/>
            <family val="2"/>
          </rPr>
          <t>kg CO₂e of CH₄ per unit</t>
        </r>
      </text>
    </comment>
    <comment ref="H86" authorId="0" shapeId="0" xr:uid="{00000000-0006-0000-1300-00005A000000}">
      <text>
        <r>
          <rPr>
            <b/>
            <sz val="8"/>
            <rFont val="Tahoma"/>
            <family val="2"/>
          </rPr>
          <t>kg CO₂e of N₂O per unit</t>
        </r>
      </text>
    </comment>
    <comment ref="D87" authorId="0" shapeId="0" xr:uid="{00000000-0006-0000-1300-00005B000000}">
      <text>
        <r>
          <rPr>
            <b/>
            <sz val="8"/>
            <rFont val="Tahoma"/>
            <family val="2"/>
          </rPr>
          <t>The distance travelled by individual passengers a transport mode</t>
        </r>
      </text>
    </comment>
    <comment ref="D88" authorId="0" shapeId="0" xr:uid="{00000000-0006-0000-1300-00005C000000}">
      <text>
        <r>
          <rPr>
            <b/>
            <sz val="8"/>
            <rFont val="Tahoma"/>
            <family val="2"/>
          </rPr>
          <t>The distance travelled by individual passengers a transport mode</t>
        </r>
      </text>
    </comment>
    <comment ref="D89" authorId="0" shapeId="0" xr:uid="{00000000-0006-0000-1300-00005D000000}">
      <text>
        <r>
          <rPr>
            <b/>
            <sz val="8"/>
            <rFont val="Tahoma"/>
            <family val="2"/>
          </rPr>
          <t>The distance travelled by individual passengers a transport mode</t>
        </r>
      </text>
    </comment>
    <comment ref="D90" authorId="0" shapeId="0" xr:uid="{00000000-0006-0000-1300-00005E000000}">
      <text>
        <r>
          <rPr>
            <b/>
            <sz val="8"/>
            <rFont val="Tahoma"/>
            <family val="2"/>
          </rPr>
          <t>The distance travelled by individual passengers a transport mode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M24" authorId="0" shapeId="0" xr:uid="{00000000-0006-0000-1400-000001000000}">
      <text>
        <r>
          <rPr>
            <b/>
            <sz val="8"/>
            <rFont val="Tahoma"/>
            <family val="2"/>
          </rPr>
          <t>A compressed version of the same natural gas you receive in the home.  Used as an alternative vehicle fuel.</t>
        </r>
      </text>
    </comment>
    <comment ref="Q24" authorId="0" shapeId="0" xr:uid="{00000000-0006-0000-1400-000002000000}">
      <text>
        <r>
          <rPr>
            <b/>
            <sz val="8"/>
            <rFont val="Tahoma"/>
            <family val="2"/>
          </rPr>
          <t>Alternative fuel stored in gas tanks.  Often known as 'autogas'.</t>
        </r>
      </text>
    </comment>
    <comment ref="E25" authorId="0" shapeId="0" xr:uid="{00000000-0006-0000-1400-000003000000}">
      <text>
        <r>
          <rPr>
            <b/>
            <sz val="8"/>
            <rFont val="Tahoma"/>
            <family val="2"/>
          </rPr>
          <t>kg CO₂e per unit</t>
        </r>
      </text>
    </comment>
    <comment ref="F25" authorId="0" shapeId="0" xr:uid="{00000000-0006-0000-1400-000004000000}">
      <text>
        <r>
          <rPr>
            <b/>
            <sz val="8"/>
            <rFont val="Tahoma"/>
            <family val="2"/>
          </rPr>
          <t>kg CO₂e of CO₂ per unit</t>
        </r>
      </text>
    </comment>
    <comment ref="G25" authorId="0" shapeId="0" xr:uid="{00000000-0006-0000-1400-000005000000}">
      <text>
        <r>
          <rPr>
            <b/>
            <sz val="8"/>
            <rFont val="Tahoma"/>
            <family val="2"/>
          </rPr>
          <t>kg CO₂e of CH₄ per unit</t>
        </r>
      </text>
    </comment>
    <comment ref="H25" authorId="0" shapeId="0" xr:uid="{00000000-0006-0000-1400-000006000000}">
      <text>
        <r>
          <rPr>
            <b/>
            <sz val="8"/>
            <rFont val="Tahoma"/>
            <family val="2"/>
          </rPr>
          <t>kg CO₂e of N₂O per unit</t>
        </r>
      </text>
    </comment>
    <comment ref="I25" authorId="0" shapeId="0" xr:uid="{00000000-0006-0000-1400-000007000000}">
      <text>
        <r>
          <rPr>
            <b/>
            <sz val="8"/>
            <rFont val="Tahoma"/>
            <family val="2"/>
          </rPr>
          <t>kg CO₂e per unit</t>
        </r>
      </text>
    </comment>
    <comment ref="J25" authorId="0" shapeId="0" xr:uid="{00000000-0006-0000-1400-000008000000}">
      <text>
        <r>
          <rPr>
            <b/>
            <sz val="8"/>
            <rFont val="Tahoma"/>
            <family val="2"/>
          </rPr>
          <t>kg CO₂e of CO₂ per unit</t>
        </r>
      </text>
    </comment>
    <comment ref="K25" authorId="0" shapeId="0" xr:uid="{00000000-0006-0000-1400-000009000000}">
      <text>
        <r>
          <rPr>
            <b/>
            <sz val="8"/>
            <rFont val="Tahoma"/>
            <family val="2"/>
          </rPr>
          <t>kg CO₂e of CH₄ per unit</t>
        </r>
      </text>
    </comment>
    <comment ref="L25" authorId="0" shapeId="0" xr:uid="{00000000-0006-0000-1400-00000A000000}">
      <text>
        <r>
          <rPr>
            <b/>
            <sz val="8"/>
            <rFont val="Tahoma"/>
            <family val="2"/>
          </rPr>
          <t>kg CO₂e of N₂O per unit</t>
        </r>
      </text>
    </comment>
    <comment ref="M25" authorId="0" shapeId="0" xr:uid="{00000000-0006-0000-1400-00000B000000}">
      <text>
        <r>
          <rPr>
            <b/>
            <sz val="8"/>
            <rFont val="Tahoma"/>
            <family val="2"/>
          </rPr>
          <t>kg CO₂e per unit</t>
        </r>
      </text>
    </comment>
    <comment ref="N25" authorId="0" shapeId="0" xr:uid="{00000000-0006-0000-1400-00000C000000}">
      <text>
        <r>
          <rPr>
            <b/>
            <sz val="8"/>
            <rFont val="Tahoma"/>
            <family val="2"/>
          </rPr>
          <t>kg CO₂e of CO₂ per unit</t>
        </r>
      </text>
    </comment>
    <comment ref="O25" authorId="0" shapeId="0" xr:uid="{00000000-0006-0000-1400-00000D000000}">
      <text>
        <r>
          <rPr>
            <b/>
            <sz val="8"/>
            <rFont val="Tahoma"/>
            <family val="2"/>
          </rPr>
          <t>kg CO₂e of CH₄ per unit</t>
        </r>
      </text>
    </comment>
    <comment ref="P25" authorId="0" shapeId="0" xr:uid="{00000000-0006-0000-1400-00000E000000}">
      <text>
        <r>
          <rPr>
            <b/>
            <sz val="8"/>
            <rFont val="Tahoma"/>
            <family val="2"/>
          </rPr>
          <t>kg CO₂e of N₂O per unit</t>
        </r>
      </text>
    </comment>
    <comment ref="Q25" authorId="0" shapeId="0" xr:uid="{00000000-0006-0000-1400-00000F000000}">
      <text>
        <r>
          <rPr>
            <b/>
            <sz val="8"/>
            <rFont val="Tahoma"/>
            <family val="2"/>
          </rPr>
          <t>kg CO₂e per unit</t>
        </r>
      </text>
    </comment>
    <comment ref="R25" authorId="0" shapeId="0" xr:uid="{00000000-0006-0000-1400-000010000000}">
      <text>
        <r>
          <rPr>
            <b/>
            <sz val="8"/>
            <rFont val="Tahoma"/>
            <family val="2"/>
          </rPr>
          <t>kg CO₂e of CO₂ per unit</t>
        </r>
      </text>
    </comment>
    <comment ref="S25" authorId="0" shapeId="0" xr:uid="{00000000-0006-0000-1400-000011000000}">
      <text>
        <r>
          <rPr>
            <b/>
            <sz val="8"/>
            <rFont val="Tahoma"/>
            <family val="2"/>
          </rPr>
          <t>kg CO₂e of CH₄ per unit</t>
        </r>
      </text>
    </comment>
    <comment ref="T25" authorId="0" shapeId="0" xr:uid="{00000000-0006-0000-1400-000012000000}">
      <text>
        <r>
          <rPr>
            <b/>
            <sz val="8"/>
            <rFont val="Tahoma"/>
            <family val="2"/>
          </rPr>
          <t>kg CO₂e of N₂O per unit</t>
        </r>
      </text>
    </comment>
    <comment ref="U25" authorId="0" shapeId="0" xr:uid="{00000000-0006-0000-1400-000013000000}">
      <text>
        <r>
          <rPr>
            <b/>
            <sz val="8"/>
            <rFont val="Tahoma"/>
            <family val="2"/>
          </rPr>
          <t>kg CO₂e per unit</t>
        </r>
      </text>
    </comment>
    <comment ref="V25" authorId="0" shapeId="0" xr:uid="{00000000-0006-0000-1400-000014000000}">
      <text>
        <r>
          <rPr>
            <b/>
            <sz val="8"/>
            <rFont val="Tahoma"/>
            <family val="2"/>
          </rPr>
          <t>kg CO₂e of CO₂ per unit</t>
        </r>
      </text>
    </comment>
    <comment ref="W25" authorId="0" shapeId="0" xr:uid="{00000000-0006-0000-1400-000015000000}">
      <text>
        <r>
          <rPr>
            <b/>
            <sz val="8"/>
            <rFont val="Tahoma"/>
            <family val="2"/>
          </rPr>
          <t>kg CO₂e of CH₄ per unit</t>
        </r>
      </text>
    </comment>
    <comment ref="X25" authorId="0" shapeId="0" xr:uid="{00000000-0006-0000-1400-000016000000}">
      <text>
        <r>
          <rPr>
            <b/>
            <sz val="8"/>
            <rFont val="Tahoma"/>
            <family val="2"/>
          </rPr>
          <t>kg CO₂e of N₂O per unit</t>
        </r>
      </text>
    </comment>
    <comment ref="Y25" authorId="0" shapeId="0" xr:uid="{00000000-0006-0000-1400-000017000000}">
      <text>
        <r>
          <rPr>
            <b/>
            <sz val="8"/>
            <rFont val="Tahoma"/>
            <family val="2"/>
          </rPr>
          <t>kg CO₂e per unit</t>
        </r>
      </text>
    </comment>
    <comment ref="Z25" authorId="0" shapeId="0" xr:uid="{00000000-0006-0000-1400-000018000000}">
      <text>
        <r>
          <rPr>
            <b/>
            <sz val="8"/>
            <rFont val="Tahoma"/>
            <family val="2"/>
          </rPr>
          <t>kg CO₂e of CO₂ per unit</t>
        </r>
      </text>
    </comment>
    <comment ref="AA25" authorId="0" shapeId="0" xr:uid="{00000000-0006-0000-1400-000019000000}">
      <text>
        <r>
          <rPr>
            <b/>
            <sz val="8"/>
            <rFont val="Tahoma"/>
            <family val="2"/>
          </rPr>
          <t>kg CO₂e of CH₄ per unit</t>
        </r>
      </text>
    </comment>
    <comment ref="AB25" authorId="0" shapeId="0" xr:uid="{00000000-0006-0000-1400-00001A000000}">
      <text>
        <r>
          <rPr>
            <b/>
            <sz val="8"/>
            <rFont val="Tahoma"/>
            <family val="2"/>
          </rPr>
          <t>kg CO₂e of N₂O per unit</t>
        </r>
      </text>
    </comment>
    <comment ref="AC25" authorId="0" shapeId="0" xr:uid="{00000000-0006-0000-1400-00001B000000}">
      <text>
        <r>
          <rPr>
            <b/>
            <sz val="8"/>
            <rFont val="Tahoma"/>
            <family val="2"/>
          </rPr>
          <t>kg CO₂e per unit</t>
        </r>
      </text>
    </comment>
    <comment ref="AD25" authorId="0" shapeId="0" xr:uid="{00000000-0006-0000-1400-00001C000000}">
      <text>
        <r>
          <rPr>
            <b/>
            <sz val="8"/>
            <rFont val="Tahoma"/>
            <family val="2"/>
          </rPr>
          <t>kg CO₂e of CO₂ per unit</t>
        </r>
      </text>
    </comment>
    <comment ref="AE25" authorId="0" shapeId="0" xr:uid="{00000000-0006-0000-1400-00001D000000}">
      <text>
        <r>
          <rPr>
            <b/>
            <sz val="8"/>
            <rFont val="Tahoma"/>
            <family val="2"/>
          </rPr>
          <t>kg CO₂e of CH₄ per unit</t>
        </r>
      </text>
    </comment>
    <comment ref="AF25" authorId="0" shapeId="0" xr:uid="{00000000-0006-0000-1400-00001E000000}">
      <text>
        <r>
          <rPr>
            <b/>
            <sz val="8"/>
            <rFont val="Tahoma"/>
            <family val="2"/>
          </rPr>
          <t>kg CO₂e of N₂O per unit</t>
        </r>
      </text>
    </comment>
    <comment ref="D26" authorId="0" shapeId="0" xr:uid="{00000000-0006-0000-1400-00001F000000}">
      <text>
        <r>
          <rPr>
            <b/>
            <sz val="8"/>
            <rFont val="Tahoma"/>
            <family val="2"/>
          </rPr>
          <t>An equivalent measure of one tonne of transported goods over one km.</t>
        </r>
      </text>
    </comment>
    <comment ref="D29" authorId="0" shapeId="0" xr:uid="{00000000-0006-0000-1400-000020000000}">
      <text>
        <r>
          <rPr>
            <b/>
            <sz val="8"/>
            <rFont val="Tahoma"/>
            <family val="2"/>
          </rPr>
          <t>An equivalent measure of one tonne of transported goods over one km.</t>
        </r>
      </text>
    </comment>
    <comment ref="D32" authorId="0" shapeId="0" xr:uid="{00000000-0006-0000-1400-000021000000}">
      <text>
        <r>
          <rPr>
            <b/>
            <sz val="8"/>
            <rFont val="Tahoma"/>
            <family val="2"/>
          </rPr>
          <t>An equivalent measure of one tonne of transported goods over one km.</t>
        </r>
      </text>
    </comment>
    <comment ref="D35" authorId="0" shapeId="0" xr:uid="{00000000-0006-0000-1400-000022000000}">
      <text>
        <r>
          <rPr>
            <b/>
            <sz val="8"/>
            <rFont val="Tahoma"/>
            <family val="2"/>
          </rPr>
          <t>An equivalent measure of one tonne of transported goods over one km.</t>
        </r>
      </text>
    </comment>
    <comment ref="E40" authorId="0" shapeId="0" xr:uid="{00000000-0006-0000-1400-000023000000}">
      <text>
        <r>
          <rPr>
            <b/>
            <sz val="8"/>
            <rFont val="Tahoma"/>
            <family val="2"/>
          </rPr>
          <t>Vehicle is not transporting any goods.</t>
        </r>
      </text>
    </comment>
    <comment ref="I40" authorId="0" shapeId="0" xr:uid="{00000000-0006-0000-1400-000024000000}">
      <text>
        <r>
          <rPr>
            <b/>
            <sz val="8"/>
            <rFont val="Tahoma"/>
            <family val="2"/>
          </rPr>
          <t>Vehicle is half full of goods.</t>
        </r>
      </text>
    </comment>
    <comment ref="M40" authorId="0" shapeId="0" xr:uid="{00000000-0006-0000-1400-000025000000}">
      <text>
        <r>
          <rPr>
            <b/>
            <sz val="8"/>
            <rFont val="Tahoma"/>
            <family val="2"/>
          </rPr>
          <t>Vehicle has been loaded to maximum capacity.</t>
        </r>
      </text>
    </comment>
    <comment ref="Q40" authorId="0" shapeId="0" xr:uid="{00000000-0006-0000-1400-000026000000}">
      <text>
        <r>
          <rPr>
            <b/>
            <sz val="8"/>
            <rFont val="Tahoma"/>
            <family val="2"/>
          </rPr>
          <t>The average percentage laden for a freighting vehicle in the UK.</t>
        </r>
      </text>
    </comment>
    <comment ref="E41" authorId="0" shapeId="0" xr:uid="{00000000-0006-0000-1400-000027000000}">
      <text>
        <r>
          <rPr>
            <b/>
            <sz val="8"/>
            <rFont val="Tahoma"/>
            <family val="2"/>
          </rPr>
          <t>kg CO₂e per unit</t>
        </r>
      </text>
    </comment>
    <comment ref="F41" authorId="0" shapeId="0" xr:uid="{00000000-0006-0000-1400-000028000000}">
      <text>
        <r>
          <rPr>
            <b/>
            <sz val="8"/>
            <rFont val="Tahoma"/>
            <family val="2"/>
          </rPr>
          <t>kg CO₂e of CO₂ per unit</t>
        </r>
      </text>
    </comment>
    <comment ref="G41" authorId="0" shapeId="0" xr:uid="{00000000-0006-0000-1400-000029000000}">
      <text>
        <r>
          <rPr>
            <b/>
            <sz val="8"/>
            <rFont val="Tahoma"/>
            <family val="2"/>
          </rPr>
          <t>kg CO₂e of CH₄ per unit</t>
        </r>
      </text>
    </comment>
    <comment ref="H41" authorId="0" shapeId="0" xr:uid="{00000000-0006-0000-1400-00002A000000}">
      <text>
        <r>
          <rPr>
            <b/>
            <sz val="8"/>
            <rFont val="Tahoma"/>
            <family val="2"/>
          </rPr>
          <t>kg CO₂e of N₂O per unit</t>
        </r>
      </text>
    </comment>
    <comment ref="I41" authorId="0" shapeId="0" xr:uid="{00000000-0006-0000-1400-00002B000000}">
      <text>
        <r>
          <rPr>
            <b/>
            <sz val="8"/>
            <rFont val="Tahoma"/>
            <family val="2"/>
          </rPr>
          <t>kg CO₂e per unit</t>
        </r>
      </text>
    </comment>
    <comment ref="J41" authorId="0" shapeId="0" xr:uid="{00000000-0006-0000-1400-00002C000000}">
      <text>
        <r>
          <rPr>
            <b/>
            <sz val="8"/>
            <rFont val="Tahoma"/>
            <family val="2"/>
          </rPr>
          <t>kg CO₂e of CO₂ per unit</t>
        </r>
      </text>
    </comment>
    <comment ref="K41" authorId="0" shapeId="0" xr:uid="{00000000-0006-0000-1400-00002D000000}">
      <text>
        <r>
          <rPr>
            <b/>
            <sz val="8"/>
            <rFont val="Tahoma"/>
            <family val="2"/>
          </rPr>
          <t>kg CO₂e of CH₄ per unit</t>
        </r>
      </text>
    </comment>
    <comment ref="L41" authorId="0" shapeId="0" xr:uid="{00000000-0006-0000-1400-00002E000000}">
      <text>
        <r>
          <rPr>
            <b/>
            <sz val="8"/>
            <rFont val="Tahoma"/>
            <family val="2"/>
          </rPr>
          <t>kg CO₂e of N₂O per unit</t>
        </r>
      </text>
    </comment>
    <comment ref="M41" authorId="0" shapeId="0" xr:uid="{00000000-0006-0000-1400-00002F000000}">
      <text>
        <r>
          <rPr>
            <b/>
            <sz val="8"/>
            <rFont val="Tahoma"/>
            <family val="2"/>
          </rPr>
          <t>kg CO₂e per unit</t>
        </r>
      </text>
    </comment>
    <comment ref="N41" authorId="0" shapeId="0" xr:uid="{00000000-0006-0000-1400-000030000000}">
      <text>
        <r>
          <rPr>
            <b/>
            <sz val="8"/>
            <rFont val="Tahoma"/>
            <family val="2"/>
          </rPr>
          <t>kg CO₂e of CO₂ per unit</t>
        </r>
      </text>
    </comment>
    <comment ref="O41" authorId="0" shapeId="0" xr:uid="{00000000-0006-0000-1400-000031000000}">
      <text>
        <r>
          <rPr>
            <b/>
            <sz val="8"/>
            <rFont val="Tahoma"/>
            <family val="2"/>
          </rPr>
          <t>kg CO₂e of CH₄ per unit</t>
        </r>
      </text>
    </comment>
    <comment ref="P41" authorId="0" shapeId="0" xr:uid="{00000000-0006-0000-1400-000032000000}">
      <text>
        <r>
          <rPr>
            <b/>
            <sz val="8"/>
            <rFont val="Tahoma"/>
            <family val="2"/>
          </rPr>
          <t>kg CO₂e of N₂O per unit</t>
        </r>
      </text>
    </comment>
    <comment ref="Q41" authorId="0" shapeId="0" xr:uid="{00000000-0006-0000-1400-000033000000}">
      <text>
        <r>
          <rPr>
            <b/>
            <sz val="8"/>
            <rFont val="Tahoma"/>
            <family val="2"/>
          </rPr>
          <t>kg CO₂e per unit</t>
        </r>
      </text>
    </comment>
    <comment ref="R41" authorId="0" shapeId="0" xr:uid="{00000000-0006-0000-1400-000034000000}">
      <text>
        <r>
          <rPr>
            <b/>
            <sz val="8"/>
            <rFont val="Tahoma"/>
            <family val="2"/>
          </rPr>
          <t>kg CO₂e of CO₂ per unit</t>
        </r>
      </text>
    </comment>
    <comment ref="S41" authorId="0" shapeId="0" xr:uid="{00000000-0006-0000-1400-000035000000}">
      <text>
        <r>
          <rPr>
            <b/>
            <sz val="8"/>
            <rFont val="Tahoma"/>
            <family val="2"/>
          </rPr>
          <t>kg CO₂e of CH₄ per unit</t>
        </r>
      </text>
    </comment>
    <comment ref="T41" authorId="0" shapeId="0" xr:uid="{00000000-0006-0000-1400-000036000000}">
      <text>
        <r>
          <rPr>
            <b/>
            <sz val="8"/>
            <rFont val="Tahoma"/>
            <family val="2"/>
          </rPr>
          <t>kg CO₂e of N₂O per unit</t>
        </r>
      </text>
    </comment>
    <comment ref="B42" authorId="0" shapeId="0" xr:uid="{00000000-0006-0000-1400-000037000000}">
      <text>
        <r>
          <rPr>
            <b/>
            <sz val="8"/>
            <rFont val="Tahoma"/>
            <family val="2"/>
          </rPr>
          <t>Road vehicle with maximum weight exceeding 3.5 tonnes. These factors do not include refrigerated vehicles.</t>
        </r>
      </text>
    </comment>
    <comment ref="D42" authorId="0" shapeId="0" xr:uid="{00000000-0006-0000-1400-000038000000}">
      <text>
        <r>
          <rPr>
            <b/>
            <sz val="8"/>
            <rFont val="Tahoma"/>
            <family val="2"/>
          </rPr>
          <t>An equivalent measure of one tonne of transported goods over one km.</t>
        </r>
      </text>
    </comment>
    <comment ref="D45" authorId="0" shapeId="0" xr:uid="{00000000-0006-0000-1400-000039000000}">
      <text>
        <r>
          <rPr>
            <b/>
            <sz val="8"/>
            <rFont val="Tahoma"/>
            <family val="2"/>
          </rPr>
          <t>An equivalent measure of one tonne of transported goods over one km.</t>
        </r>
      </text>
    </comment>
    <comment ref="D48" authorId="0" shapeId="0" xr:uid="{00000000-0006-0000-1400-00003A000000}">
      <text>
        <r>
          <rPr>
            <b/>
            <sz val="8"/>
            <rFont val="Tahoma"/>
            <family val="2"/>
          </rPr>
          <t>An equivalent measure of one tonne of transported goods over one km.</t>
        </r>
      </text>
    </comment>
    <comment ref="D51" authorId="0" shapeId="0" xr:uid="{00000000-0006-0000-1400-00003B000000}">
      <text>
        <r>
          <rPr>
            <b/>
            <sz val="8"/>
            <rFont val="Tahoma"/>
            <family val="2"/>
          </rPr>
          <t>An equivalent measure of one tonne of transported goods over one km.</t>
        </r>
      </text>
    </comment>
    <comment ref="D54" authorId="0" shapeId="0" xr:uid="{00000000-0006-0000-1400-00003C000000}">
      <text>
        <r>
          <rPr>
            <b/>
            <sz val="8"/>
            <rFont val="Tahoma"/>
            <family val="2"/>
          </rPr>
          <t>An equivalent measure of one tonne of transported goods over one km.</t>
        </r>
      </text>
    </comment>
    <comment ref="D57" authorId="0" shapeId="0" xr:uid="{00000000-0006-0000-1400-00003D000000}">
      <text>
        <r>
          <rPr>
            <b/>
            <sz val="8"/>
            <rFont val="Tahoma"/>
            <family val="2"/>
          </rPr>
          <t>An equivalent measure of one tonne of transported goods over one km.</t>
        </r>
      </text>
    </comment>
    <comment ref="D60" authorId="0" shapeId="0" xr:uid="{00000000-0006-0000-1400-00003E000000}">
      <text>
        <r>
          <rPr>
            <b/>
            <sz val="8"/>
            <rFont val="Tahoma"/>
            <family val="2"/>
          </rPr>
          <t>An equivalent measure of one tonne of transported goods over one km.</t>
        </r>
      </text>
    </comment>
    <comment ref="D63" authorId="0" shapeId="0" xr:uid="{00000000-0006-0000-1400-00003F000000}">
      <text>
        <r>
          <rPr>
            <b/>
            <sz val="8"/>
            <rFont val="Tahoma"/>
            <family val="2"/>
          </rPr>
          <t>An equivalent measure of one tonne of transported goods over one km.</t>
        </r>
      </text>
    </comment>
    <comment ref="E68" authorId="0" shapeId="0" xr:uid="{00000000-0006-0000-1400-000040000000}">
      <text>
        <r>
          <rPr>
            <b/>
            <sz val="8"/>
            <rFont val="Tahoma"/>
            <family val="2"/>
          </rPr>
          <t>Vehicle is not transporting any goods.</t>
        </r>
      </text>
    </comment>
    <comment ref="I68" authorId="0" shapeId="0" xr:uid="{00000000-0006-0000-1400-000041000000}">
      <text>
        <r>
          <rPr>
            <b/>
            <sz val="8"/>
            <rFont val="Tahoma"/>
            <family val="2"/>
          </rPr>
          <t>Vehicle is half full of goods.</t>
        </r>
      </text>
    </comment>
    <comment ref="M68" authorId="0" shapeId="0" xr:uid="{00000000-0006-0000-1400-000042000000}">
      <text>
        <r>
          <rPr>
            <b/>
            <sz val="8"/>
            <rFont val="Tahoma"/>
            <family val="2"/>
          </rPr>
          <t>Vehicle has been loaded to maximum capacity.</t>
        </r>
      </text>
    </comment>
    <comment ref="Q68" authorId="0" shapeId="0" xr:uid="{00000000-0006-0000-1400-000043000000}">
      <text>
        <r>
          <rPr>
            <b/>
            <sz val="8"/>
            <rFont val="Tahoma"/>
            <family val="2"/>
          </rPr>
          <t>The average percentage laden for a freighting vehicle in the UK.</t>
        </r>
      </text>
    </comment>
    <comment ref="E69" authorId="0" shapeId="0" xr:uid="{00000000-0006-0000-1400-000044000000}">
      <text>
        <r>
          <rPr>
            <b/>
            <sz val="8"/>
            <rFont val="Tahoma"/>
            <family val="2"/>
          </rPr>
          <t>kg CO₂e per unit</t>
        </r>
      </text>
    </comment>
    <comment ref="F69" authorId="0" shapeId="0" xr:uid="{00000000-0006-0000-1400-000045000000}">
      <text>
        <r>
          <rPr>
            <b/>
            <sz val="8"/>
            <rFont val="Tahoma"/>
            <family val="2"/>
          </rPr>
          <t>kg CO₂e of CO₂ per unit</t>
        </r>
      </text>
    </comment>
    <comment ref="G69" authorId="0" shapeId="0" xr:uid="{00000000-0006-0000-1400-000046000000}">
      <text>
        <r>
          <rPr>
            <b/>
            <sz val="8"/>
            <rFont val="Tahoma"/>
            <family val="2"/>
          </rPr>
          <t>kg CO₂e of CH₄ per unit</t>
        </r>
      </text>
    </comment>
    <comment ref="H69" authorId="0" shapeId="0" xr:uid="{00000000-0006-0000-1400-000047000000}">
      <text>
        <r>
          <rPr>
            <b/>
            <sz val="8"/>
            <rFont val="Tahoma"/>
            <family val="2"/>
          </rPr>
          <t>kg CO₂e of N₂O per unit</t>
        </r>
      </text>
    </comment>
    <comment ref="I69" authorId="0" shapeId="0" xr:uid="{00000000-0006-0000-1400-000048000000}">
      <text>
        <r>
          <rPr>
            <b/>
            <sz val="8"/>
            <rFont val="Tahoma"/>
            <family val="2"/>
          </rPr>
          <t>kg CO₂e per unit</t>
        </r>
      </text>
    </comment>
    <comment ref="J69" authorId="0" shapeId="0" xr:uid="{00000000-0006-0000-1400-000049000000}">
      <text>
        <r>
          <rPr>
            <b/>
            <sz val="8"/>
            <rFont val="Tahoma"/>
            <family val="2"/>
          </rPr>
          <t>kg CO₂e of CO₂ per unit</t>
        </r>
      </text>
    </comment>
    <comment ref="K69" authorId="0" shapeId="0" xr:uid="{00000000-0006-0000-1400-00004A000000}">
      <text>
        <r>
          <rPr>
            <b/>
            <sz val="8"/>
            <rFont val="Tahoma"/>
            <family val="2"/>
          </rPr>
          <t>kg CO₂e of CH₄ per unit</t>
        </r>
      </text>
    </comment>
    <comment ref="L69" authorId="0" shapeId="0" xr:uid="{00000000-0006-0000-1400-00004B000000}">
      <text>
        <r>
          <rPr>
            <b/>
            <sz val="8"/>
            <rFont val="Tahoma"/>
            <family val="2"/>
          </rPr>
          <t>kg CO₂e of N₂O per unit</t>
        </r>
      </text>
    </comment>
    <comment ref="M69" authorId="0" shapeId="0" xr:uid="{00000000-0006-0000-1400-00004C000000}">
      <text>
        <r>
          <rPr>
            <b/>
            <sz val="8"/>
            <rFont val="Tahoma"/>
            <family val="2"/>
          </rPr>
          <t>kg CO₂e per unit</t>
        </r>
      </text>
    </comment>
    <comment ref="N69" authorId="0" shapeId="0" xr:uid="{00000000-0006-0000-1400-00004D000000}">
      <text>
        <r>
          <rPr>
            <b/>
            <sz val="8"/>
            <rFont val="Tahoma"/>
            <family val="2"/>
          </rPr>
          <t>kg CO₂e of CO₂ per unit</t>
        </r>
      </text>
    </comment>
    <comment ref="O69" authorId="0" shapeId="0" xr:uid="{00000000-0006-0000-1400-00004E000000}">
      <text>
        <r>
          <rPr>
            <b/>
            <sz val="8"/>
            <rFont val="Tahoma"/>
            <family val="2"/>
          </rPr>
          <t>kg CO₂e of CH₄ per unit</t>
        </r>
      </text>
    </comment>
    <comment ref="P69" authorId="0" shapeId="0" xr:uid="{00000000-0006-0000-1400-00004F000000}">
      <text>
        <r>
          <rPr>
            <b/>
            <sz val="8"/>
            <rFont val="Tahoma"/>
            <family val="2"/>
          </rPr>
          <t>kg CO₂e of N₂O per unit</t>
        </r>
      </text>
    </comment>
    <comment ref="Q69" authorId="0" shapeId="0" xr:uid="{00000000-0006-0000-1400-000050000000}">
      <text>
        <r>
          <rPr>
            <b/>
            <sz val="8"/>
            <rFont val="Tahoma"/>
            <family val="2"/>
          </rPr>
          <t>kg CO₂e per unit</t>
        </r>
      </text>
    </comment>
    <comment ref="R69" authorId="0" shapeId="0" xr:uid="{00000000-0006-0000-1400-000051000000}">
      <text>
        <r>
          <rPr>
            <b/>
            <sz val="8"/>
            <rFont val="Tahoma"/>
            <family val="2"/>
          </rPr>
          <t>kg CO₂e of CO₂ per unit</t>
        </r>
      </text>
    </comment>
    <comment ref="S69" authorId="0" shapeId="0" xr:uid="{00000000-0006-0000-1400-000052000000}">
      <text>
        <r>
          <rPr>
            <b/>
            <sz val="8"/>
            <rFont val="Tahoma"/>
            <family val="2"/>
          </rPr>
          <t>kg CO₂e of CH₄ per unit</t>
        </r>
      </text>
    </comment>
    <comment ref="T69" authorId="0" shapeId="0" xr:uid="{00000000-0006-0000-1400-000053000000}">
      <text>
        <r>
          <rPr>
            <b/>
            <sz val="8"/>
            <rFont val="Tahoma"/>
            <family val="2"/>
          </rPr>
          <t>kg CO₂e of N₂O per unit</t>
        </r>
      </text>
    </comment>
    <comment ref="B70" authorId="0" shapeId="0" xr:uid="{00000000-0006-0000-1400-000054000000}">
      <text>
        <r>
          <rPr>
            <b/>
            <sz val="8"/>
            <rFont val="Tahoma"/>
            <family val="2"/>
          </rPr>
          <t>Refrigerated road vehicle with maximum weight exceeding 3.5 tonnes.</t>
        </r>
      </text>
    </comment>
    <comment ref="D70" authorId="0" shapeId="0" xr:uid="{00000000-0006-0000-1400-000055000000}">
      <text>
        <r>
          <rPr>
            <b/>
            <sz val="8"/>
            <rFont val="Tahoma"/>
            <family val="2"/>
          </rPr>
          <t>An equivalent measure of one tonne of transported goods over one km.</t>
        </r>
      </text>
    </comment>
    <comment ref="D73" authorId="0" shapeId="0" xr:uid="{00000000-0006-0000-1400-000056000000}">
      <text>
        <r>
          <rPr>
            <b/>
            <sz val="8"/>
            <rFont val="Tahoma"/>
            <family val="2"/>
          </rPr>
          <t>An equivalent measure of one tonne of transported goods over one km.</t>
        </r>
      </text>
    </comment>
    <comment ref="D76" authorId="0" shapeId="0" xr:uid="{00000000-0006-0000-1400-000057000000}">
      <text>
        <r>
          <rPr>
            <b/>
            <sz val="8"/>
            <rFont val="Tahoma"/>
            <family val="2"/>
          </rPr>
          <t>An equivalent measure of one tonne of transported goods over one km.</t>
        </r>
      </text>
    </comment>
    <comment ref="D79" authorId="0" shapeId="0" xr:uid="{00000000-0006-0000-1400-000058000000}">
      <text>
        <r>
          <rPr>
            <b/>
            <sz val="8"/>
            <rFont val="Tahoma"/>
            <family val="2"/>
          </rPr>
          <t>An equivalent measure of one tonne of transported goods over one km.</t>
        </r>
      </text>
    </comment>
    <comment ref="D82" authorId="0" shapeId="0" xr:uid="{00000000-0006-0000-1400-000059000000}">
      <text>
        <r>
          <rPr>
            <b/>
            <sz val="8"/>
            <rFont val="Tahoma"/>
            <family val="2"/>
          </rPr>
          <t>An equivalent measure of one tonne of transported goods over one km.</t>
        </r>
      </text>
    </comment>
    <comment ref="D85" authorId="0" shapeId="0" xr:uid="{00000000-0006-0000-1400-00005A000000}">
      <text>
        <r>
          <rPr>
            <b/>
            <sz val="8"/>
            <rFont val="Tahoma"/>
            <family val="2"/>
          </rPr>
          <t>An equivalent measure of one tonne of transported goods over one km.</t>
        </r>
      </text>
    </comment>
    <comment ref="D88" authorId="0" shapeId="0" xr:uid="{00000000-0006-0000-1400-00005B000000}">
      <text>
        <r>
          <rPr>
            <b/>
            <sz val="8"/>
            <rFont val="Tahoma"/>
            <family val="2"/>
          </rPr>
          <t>An equivalent measure of one tonne of transported goods over one km.</t>
        </r>
      </text>
    </comment>
    <comment ref="D91" authorId="0" shapeId="0" xr:uid="{00000000-0006-0000-1400-00005C000000}">
      <text>
        <r>
          <rPr>
            <b/>
            <sz val="8"/>
            <rFont val="Tahoma"/>
            <family val="2"/>
          </rPr>
          <t>An equivalent measure of one tonne of transported goods over one km.</t>
        </r>
      </text>
    </comment>
    <comment ref="E96" authorId="0" shapeId="0" xr:uid="{00000000-0006-0000-1400-00005D000000}">
      <text>
        <r>
          <rPr>
            <b/>
            <sz val="8"/>
            <rFont val="Tahoma"/>
            <family val="2"/>
          </rPr>
          <t>Including the indirect effects of non-CO2 emissions</t>
        </r>
      </text>
    </comment>
    <comment ref="I96" authorId="0" shapeId="0" xr:uid="{00000000-0006-0000-1400-00005E000000}">
      <text>
        <r>
          <rPr>
            <b/>
            <sz val="8"/>
            <rFont val="Tahoma"/>
            <family val="2"/>
          </rPr>
          <t>Direct effects from CO2, CH4 and N2O emissions only</t>
        </r>
      </text>
    </comment>
    <comment ref="E97" authorId="0" shapeId="0" xr:uid="{00000000-0006-0000-1400-00005F000000}">
      <text>
        <r>
          <rPr>
            <b/>
            <sz val="8"/>
            <rFont val="Tahoma"/>
            <family val="2"/>
          </rPr>
          <t>kg CO₂e per unit</t>
        </r>
      </text>
    </comment>
    <comment ref="F97" authorId="0" shapeId="0" xr:uid="{00000000-0006-0000-1400-000060000000}">
      <text>
        <r>
          <rPr>
            <b/>
            <sz val="8"/>
            <rFont val="Tahoma"/>
            <family val="2"/>
          </rPr>
          <t>kg CO₂e of CO₂ per unit</t>
        </r>
      </text>
    </comment>
    <comment ref="G97" authorId="0" shapeId="0" xr:uid="{00000000-0006-0000-1400-000061000000}">
      <text>
        <r>
          <rPr>
            <b/>
            <sz val="8"/>
            <rFont val="Tahoma"/>
            <family val="2"/>
          </rPr>
          <t>kg CO₂e of CH₄ per unit</t>
        </r>
      </text>
    </comment>
    <comment ref="H97" authorId="0" shapeId="0" xr:uid="{00000000-0006-0000-1400-000062000000}">
      <text>
        <r>
          <rPr>
            <b/>
            <sz val="8"/>
            <rFont val="Tahoma"/>
            <family val="2"/>
          </rPr>
          <t>kg CO₂e of N₂O per unit</t>
        </r>
      </text>
    </comment>
    <comment ref="I97" authorId="0" shapeId="0" xr:uid="{00000000-0006-0000-1400-000063000000}">
      <text>
        <r>
          <rPr>
            <b/>
            <sz val="8"/>
            <rFont val="Tahoma"/>
            <family val="2"/>
          </rPr>
          <t>kg CO₂e per unit</t>
        </r>
      </text>
    </comment>
    <comment ref="J97" authorId="0" shapeId="0" xr:uid="{00000000-0006-0000-1400-000064000000}">
      <text>
        <r>
          <rPr>
            <b/>
            <sz val="8"/>
            <rFont val="Tahoma"/>
            <family val="2"/>
          </rPr>
          <t>kg CO₂e of CO₂ per unit</t>
        </r>
      </text>
    </comment>
    <comment ref="K97" authorId="0" shapeId="0" xr:uid="{00000000-0006-0000-1400-000065000000}">
      <text>
        <r>
          <rPr>
            <b/>
            <sz val="8"/>
            <rFont val="Tahoma"/>
            <family val="2"/>
          </rPr>
          <t>kg CO₂e of CH₄ per unit</t>
        </r>
      </text>
    </comment>
    <comment ref="L97" authorId="0" shapeId="0" xr:uid="{00000000-0006-0000-1400-000066000000}">
      <text>
        <r>
          <rPr>
            <b/>
            <sz val="8"/>
            <rFont val="Tahoma"/>
            <family val="2"/>
          </rPr>
          <t>kg CO₂e of N₂O per unit</t>
        </r>
      </text>
    </comment>
    <comment ref="C98" authorId="0" shapeId="0" xr:uid="{00000000-0006-0000-1400-000067000000}">
      <text>
        <r>
          <rPr>
            <b/>
            <sz val="8"/>
            <rFont val="Tahoma"/>
            <family val="2"/>
          </rPr>
          <t>Domestic flights are between UK airports.</t>
        </r>
      </text>
    </comment>
    <comment ref="D98" authorId="0" shapeId="0" xr:uid="{00000000-0006-0000-1400-000068000000}">
      <text>
        <r>
          <rPr>
            <b/>
            <sz val="8"/>
            <rFont val="Tahoma"/>
            <family val="2"/>
          </rPr>
          <t>An equivalent measure of one tonne of transported goods over one km</t>
        </r>
      </text>
    </comment>
    <comment ref="C99" authorId="0" shapeId="0" xr:uid="{00000000-0006-0000-1400-000069000000}">
      <text>
        <r>
          <rPr>
            <b/>
            <sz val="8"/>
            <rFont val="Tahoma"/>
            <family val="2"/>
          </rPr>
          <t>International flights to/from the UK, typically to Europe (up to 3700km distance).</t>
        </r>
      </text>
    </comment>
    <comment ref="D99" authorId="0" shapeId="0" xr:uid="{00000000-0006-0000-1400-00006A000000}">
      <text>
        <r>
          <rPr>
            <b/>
            <sz val="8"/>
            <rFont val="Tahoma"/>
            <family val="2"/>
          </rPr>
          <t>An equivalent measure of one tonne of transported goods over one km</t>
        </r>
      </text>
    </comment>
    <comment ref="C100" authorId="0" shapeId="0" xr:uid="{00000000-0006-0000-1400-00006B000000}">
      <text>
        <r>
          <rPr>
            <b/>
            <sz val="8"/>
            <rFont val="Tahoma"/>
            <family val="2"/>
          </rPr>
          <t>Long-haul international flights to/from the UK, typically to non-European destinations (over 3700km distance).</t>
        </r>
      </text>
    </comment>
    <comment ref="D100" authorId="0" shapeId="0" xr:uid="{00000000-0006-0000-1400-00006C000000}">
      <text>
        <r>
          <rPr>
            <b/>
            <sz val="8"/>
            <rFont val="Tahoma"/>
            <family val="2"/>
          </rPr>
          <t>An equivalent measure of one tonne of transported goods over one km.</t>
        </r>
      </text>
    </comment>
    <comment ref="C101" authorId="0" shapeId="0" xr:uid="{00000000-0006-0000-1400-00006D000000}">
      <text>
        <r>
          <rPr>
            <b/>
            <sz val="8"/>
            <rFont val="Tahoma"/>
            <family val="2"/>
          </rPr>
          <t>International flights to/from non-UK countries.</t>
        </r>
      </text>
    </comment>
    <comment ref="D101" authorId="0" shapeId="0" xr:uid="{00000000-0006-0000-1400-00006E000000}">
      <text>
        <r>
          <rPr>
            <b/>
            <sz val="8"/>
            <rFont val="Tahoma"/>
            <family val="2"/>
          </rPr>
          <t>An equivalent measure of one tonne of transported goods over one km.</t>
        </r>
      </text>
    </comment>
    <comment ref="E105" authorId="0" shapeId="0" xr:uid="{00000000-0006-0000-1400-00006F000000}">
      <text>
        <r>
          <rPr>
            <b/>
            <sz val="8"/>
            <rFont val="Tahoma"/>
            <family val="2"/>
          </rPr>
          <t>kg CO₂e per unit</t>
        </r>
      </text>
    </comment>
    <comment ref="F105" authorId="0" shapeId="0" xr:uid="{00000000-0006-0000-1400-000070000000}">
      <text>
        <r>
          <rPr>
            <b/>
            <sz val="8"/>
            <rFont val="Tahoma"/>
            <family val="2"/>
          </rPr>
          <t>kg CO₂e of CO₂ per unit</t>
        </r>
      </text>
    </comment>
    <comment ref="G105" authorId="0" shapeId="0" xr:uid="{00000000-0006-0000-1400-000071000000}">
      <text>
        <r>
          <rPr>
            <b/>
            <sz val="8"/>
            <rFont val="Tahoma"/>
            <family val="2"/>
          </rPr>
          <t>kg CO₂e of CH₄ per unit</t>
        </r>
      </text>
    </comment>
    <comment ref="H105" authorId="0" shapeId="0" xr:uid="{00000000-0006-0000-1400-000072000000}">
      <text>
        <r>
          <rPr>
            <b/>
            <sz val="8"/>
            <rFont val="Tahoma"/>
            <family val="2"/>
          </rPr>
          <t>kg CO₂e of N₂O per unit</t>
        </r>
      </text>
    </comment>
    <comment ref="D106" authorId="0" shapeId="0" xr:uid="{00000000-0006-0000-1400-000073000000}">
      <text>
        <r>
          <rPr>
            <b/>
            <sz val="8"/>
            <rFont val="Tahoma"/>
            <family val="2"/>
          </rPr>
          <t>An equivalent measure of one tonne of transported goods over one km.</t>
        </r>
      </text>
    </comment>
    <comment ref="F110" authorId="0" shapeId="0" xr:uid="{00000000-0006-0000-1400-000074000000}">
      <text>
        <r>
          <rPr>
            <b/>
            <sz val="8"/>
            <rFont val="Tahoma"/>
            <family val="2"/>
          </rPr>
          <t>kg CO₂e per unit</t>
        </r>
      </text>
    </comment>
    <comment ref="G110" authorId="0" shapeId="0" xr:uid="{00000000-0006-0000-1400-000075000000}">
      <text>
        <r>
          <rPr>
            <b/>
            <sz val="8"/>
            <rFont val="Tahoma"/>
            <family val="2"/>
          </rPr>
          <t>kg CO₂e of CO₂ per unit</t>
        </r>
      </text>
    </comment>
    <comment ref="H110" authorId="0" shapeId="0" xr:uid="{00000000-0006-0000-1400-000076000000}">
      <text>
        <r>
          <rPr>
            <b/>
            <sz val="8"/>
            <rFont val="Tahoma"/>
            <family val="2"/>
          </rPr>
          <t>kg CO₂e of CH₄ per unit</t>
        </r>
      </text>
    </comment>
    <comment ref="I110" authorId="0" shapeId="0" xr:uid="{00000000-0006-0000-1400-000077000000}">
      <text>
        <r>
          <rPr>
            <b/>
            <sz val="8"/>
            <rFont val="Tahoma"/>
            <family val="2"/>
          </rPr>
          <t>kg CO₂e of N₂O per unit</t>
        </r>
      </text>
    </comment>
    <comment ref="E111" authorId="0" shapeId="0" xr:uid="{00000000-0006-0000-1400-000078000000}">
      <text>
        <r>
          <rPr>
            <b/>
            <sz val="8"/>
            <rFont val="Tahoma"/>
            <family val="2"/>
          </rPr>
          <t>An equivalent measure of one tonne of transported goods over one km.</t>
        </r>
      </text>
    </comment>
    <comment ref="E112" authorId="0" shapeId="0" xr:uid="{00000000-0006-0000-1400-000079000000}">
      <text>
        <r>
          <rPr>
            <b/>
            <sz val="8"/>
            <rFont val="Tahoma"/>
            <family val="2"/>
          </rPr>
          <t>An equivalent measure of one tonne of transported goods over one km.</t>
        </r>
      </text>
    </comment>
    <comment ref="E113" authorId="0" shapeId="0" xr:uid="{00000000-0006-0000-1400-00007A000000}">
      <text>
        <r>
          <rPr>
            <b/>
            <sz val="8"/>
            <rFont val="Tahoma"/>
            <family val="2"/>
          </rPr>
          <t>An equivalent measure of one tonne of transported goods over one km.</t>
        </r>
      </text>
    </comment>
    <comment ref="E114" authorId="0" shapeId="0" xr:uid="{00000000-0006-0000-1400-00007B000000}">
      <text>
        <r>
          <rPr>
            <b/>
            <sz val="8"/>
            <rFont val="Tahoma"/>
            <family val="2"/>
          </rPr>
          <t>An equivalent measure of one tonne of transported goods over one km.</t>
        </r>
      </text>
    </comment>
    <comment ref="E115" authorId="0" shapeId="0" xr:uid="{00000000-0006-0000-1400-00007C000000}">
      <text>
        <r>
          <rPr>
            <b/>
            <sz val="8"/>
            <rFont val="Tahoma"/>
            <family val="2"/>
          </rPr>
          <t>An equivalent measure of one tonne of transported goods over one km.</t>
        </r>
      </text>
    </comment>
    <comment ref="E116" authorId="0" shapeId="0" xr:uid="{00000000-0006-0000-1400-00007D000000}">
      <text>
        <r>
          <rPr>
            <b/>
            <sz val="8"/>
            <rFont val="Tahoma"/>
            <family val="2"/>
          </rPr>
          <t>An equivalent measure of one tonne of transported goods over one km.</t>
        </r>
      </text>
    </comment>
    <comment ref="E117" authorId="0" shapeId="0" xr:uid="{00000000-0006-0000-1400-00007E000000}">
      <text>
        <r>
          <rPr>
            <b/>
            <sz val="8"/>
            <rFont val="Tahoma"/>
            <family val="2"/>
          </rPr>
          <t>An equivalent measure of one tonne of transported goods over one km.</t>
        </r>
      </text>
    </comment>
    <comment ref="E118" authorId="0" shapeId="0" xr:uid="{00000000-0006-0000-1400-00007F000000}">
      <text>
        <r>
          <rPr>
            <b/>
            <sz val="8"/>
            <rFont val="Tahoma"/>
            <family val="2"/>
          </rPr>
          <t>An equivalent measure of one tonne of transported goods over one km.</t>
        </r>
      </text>
    </comment>
    <comment ref="E119" authorId="0" shapeId="0" xr:uid="{00000000-0006-0000-1400-000080000000}">
      <text>
        <r>
          <rPr>
            <b/>
            <sz val="8"/>
            <rFont val="Tahoma"/>
            <family val="2"/>
          </rPr>
          <t>An equivalent measure of one tonne of transported goods over one km.</t>
        </r>
      </text>
    </comment>
    <comment ref="E120" authorId="0" shapeId="0" xr:uid="{00000000-0006-0000-1400-000081000000}">
      <text>
        <r>
          <rPr>
            <b/>
            <sz val="8"/>
            <rFont val="Tahoma"/>
            <family val="2"/>
          </rPr>
          <t>An equivalent measure of one tonne of transported goods over one km.</t>
        </r>
      </text>
    </comment>
    <comment ref="E121" authorId="0" shapeId="0" xr:uid="{00000000-0006-0000-1400-000082000000}">
      <text>
        <r>
          <rPr>
            <b/>
            <sz val="8"/>
            <rFont val="Tahoma"/>
            <family val="2"/>
          </rPr>
          <t>An equivalent measure of one tonne of transported goods over one km.</t>
        </r>
      </text>
    </comment>
    <comment ref="E122" authorId="0" shapeId="0" xr:uid="{00000000-0006-0000-1400-000083000000}">
      <text>
        <r>
          <rPr>
            <b/>
            <sz val="8"/>
            <rFont val="Tahoma"/>
            <family val="2"/>
          </rPr>
          <t>An equivalent measure of one tonne of transported goods over one km.</t>
        </r>
      </text>
    </comment>
    <comment ref="E123" authorId="0" shapeId="0" xr:uid="{00000000-0006-0000-1400-000084000000}">
      <text>
        <r>
          <rPr>
            <b/>
            <sz val="8"/>
            <rFont val="Tahoma"/>
            <family val="2"/>
          </rPr>
          <t>An equivalent measure of one tonne of transported goods over one km.</t>
        </r>
      </text>
    </comment>
    <comment ref="E124" authorId="0" shapeId="0" xr:uid="{00000000-0006-0000-1400-000085000000}">
      <text>
        <r>
          <rPr>
            <b/>
            <sz val="8"/>
            <rFont val="Tahoma"/>
            <family val="2"/>
          </rPr>
          <t>An equivalent measure of one tonne of transported goods over one km.</t>
        </r>
      </text>
    </comment>
    <comment ref="E125" authorId="0" shapeId="0" xr:uid="{00000000-0006-0000-1400-000086000000}">
      <text>
        <r>
          <rPr>
            <b/>
            <sz val="8"/>
            <rFont val="Tahoma"/>
            <family val="2"/>
          </rPr>
          <t>An equivalent measure of one tonne of transported goods over one km.</t>
        </r>
      </text>
    </comment>
    <comment ref="E126" authorId="0" shapeId="0" xr:uid="{00000000-0006-0000-1400-000087000000}">
      <text>
        <r>
          <rPr>
            <b/>
            <sz val="8"/>
            <rFont val="Tahoma"/>
            <family val="2"/>
          </rPr>
          <t>An equivalent measure of one tonne of transported goods over one km.</t>
        </r>
      </text>
    </comment>
    <comment ref="E127" authorId="0" shapeId="0" xr:uid="{00000000-0006-0000-1400-000088000000}">
      <text>
        <r>
          <rPr>
            <b/>
            <sz val="8"/>
            <rFont val="Tahoma"/>
            <family val="2"/>
          </rPr>
          <t>An equivalent measure of one tonne of transported goods over one km.</t>
        </r>
      </text>
    </comment>
    <comment ref="E128" authorId="0" shapeId="0" xr:uid="{00000000-0006-0000-1400-000089000000}">
      <text>
        <r>
          <rPr>
            <b/>
            <sz val="8"/>
            <rFont val="Tahoma"/>
            <family val="2"/>
          </rPr>
          <t>An equivalent measure of one tonne of transported goods over one km.</t>
        </r>
      </text>
    </comment>
    <comment ref="E129" authorId="0" shapeId="0" xr:uid="{00000000-0006-0000-1400-00008A000000}">
      <text>
        <r>
          <rPr>
            <b/>
            <sz val="8"/>
            <rFont val="Tahoma"/>
            <family val="2"/>
          </rPr>
          <t>An equivalent measure of one tonne of transported goods over one km.</t>
        </r>
      </text>
    </comment>
    <comment ref="E130" authorId="0" shapeId="0" xr:uid="{00000000-0006-0000-1400-00008B000000}">
      <text>
        <r>
          <rPr>
            <b/>
            <sz val="8"/>
            <rFont val="Tahoma"/>
            <family val="2"/>
          </rPr>
          <t>An equivalent measure of one tonne of transported goods over one km.</t>
        </r>
      </text>
    </comment>
    <comment ref="E131" authorId="0" shapeId="0" xr:uid="{00000000-0006-0000-1400-00008C000000}">
      <text>
        <r>
          <rPr>
            <b/>
            <sz val="8"/>
            <rFont val="Tahoma"/>
            <family val="2"/>
          </rPr>
          <t>An equivalent measure of one tonne of transported goods over one km.</t>
        </r>
      </text>
    </comment>
    <comment ref="E132" authorId="0" shapeId="0" xr:uid="{00000000-0006-0000-1400-00008D000000}">
      <text>
        <r>
          <rPr>
            <b/>
            <sz val="8"/>
            <rFont val="Tahoma"/>
            <family val="2"/>
          </rPr>
          <t>An equivalent measure of one tonne of transported goods over one km.</t>
        </r>
      </text>
    </comment>
    <comment ref="E133" authorId="0" shapeId="0" xr:uid="{00000000-0006-0000-1400-00008E000000}">
      <text>
        <r>
          <rPr>
            <b/>
            <sz val="8"/>
            <rFont val="Tahoma"/>
            <family val="2"/>
          </rPr>
          <t>An equivalent measure of one tonne of transported goods over one km.</t>
        </r>
      </text>
    </comment>
    <comment ref="E134" authorId="0" shapeId="0" xr:uid="{00000000-0006-0000-1400-00008F000000}">
      <text>
        <r>
          <rPr>
            <b/>
            <sz val="8"/>
            <rFont val="Tahoma"/>
            <family val="2"/>
          </rPr>
          <t>An equivalent measure of one tonne of transported goods over one km.</t>
        </r>
      </text>
    </comment>
    <comment ref="F138" authorId="0" shapeId="0" xr:uid="{00000000-0006-0000-1400-000090000000}">
      <text>
        <r>
          <rPr>
            <b/>
            <sz val="8"/>
            <rFont val="Tahoma"/>
            <family val="2"/>
          </rPr>
          <t>kg CO₂e per unit</t>
        </r>
      </text>
    </comment>
    <comment ref="G138" authorId="0" shapeId="0" xr:uid="{00000000-0006-0000-1400-000091000000}">
      <text>
        <r>
          <rPr>
            <b/>
            <sz val="8"/>
            <rFont val="Tahoma"/>
            <family val="2"/>
          </rPr>
          <t>kg CO₂e of CO₂ per unit</t>
        </r>
      </text>
    </comment>
    <comment ref="H138" authorId="0" shapeId="0" xr:uid="{00000000-0006-0000-1400-000092000000}">
      <text>
        <r>
          <rPr>
            <b/>
            <sz val="8"/>
            <rFont val="Tahoma"/>
            <family val="2"/>
          </rPr>
          <t>kg CO₂e of CH₄ per unit</t>
        </r>
      </text>
    </comment>
    <comment ref="I138" authorId="0" shapeId="0" xr:uid="{00000000-0006-0000-1400-000093000000}">
      <text>
        <r>
          <rPr>
            <b/>
            <sz val="8"/>
            <rFont val="Tahoma"/>
            <family val="2"/>
          </rPr>
          <t>kg CO₂e of N₂O per unit</t>
        </r>
      </text>
    </comment>
    <comment ref="E139" authorId="0" shapeId="0" xr:uid="{00000000-0006-0000-1400-000094000000}">
      <text>
        <r>
          <rPr>
            <b/>
            <sz val="8"/>
            <rFont val="Tahoma"/>
            <family val="2"/>
          </rPr>
          <t>An equivalent measure of one tonne of transported goods over one km.</t>
        </r>
      </text>
    </comment>
    <comment ref="E140" authorId="0" shapeId="0" xr:uid="{00000000-0006-0000-1400-000095000000}">
      <text>
        <r>
          <rPr>
            <b/>
            <sz val="8"/>
            <rFont val="Tahoma"/>
            <family val="2"/>
          </rPr>
          <t>An equivalent measure of one tonne of transported goods over one km.</t>
        </r>
      </text>
    </comment>
    <comment ref="E141" authorId="0" shapeId="0" xr:uid="{00000000-0006-0000-1400-000096000000}">
      <text>
        <r>
          <rPr>
            <b/>
            <sz val="8"/>
            <rFont val="Tahoma"/>
            <family val="2"/>
          </rPr>
          <t>An equivalent measure of one tonne of transported goods over one km.</t>
        </r>
      </text>
    </comment>
    <comment ref="E142" authorId="0" shapeId="0" xr:uid="{00000000-0006-0000-1400-000097000000}">
      <text>
        <r>
          <rPr>
            <b/>
            <sz val="8"/>
            <rFont val="Tahoma"/>
            <family val="2"/>
          </rPr>
          <t>An equivalent measure of one tonne of transported goods over one km.</t>
        </r>
      </text>
    </comment>
    <comment ref="E143" authorId="0" shapeId="0" xr:uid="{00000000-0006-0000-1400-000098000000}">
      <text>
        <r>
          <rPr>
            <b/>
            <sz val="8"/>
            <rFont val="Tahoma"/>
            <family val="2"/>
          </rPr>
          <t>An equivalent measure of one tonne of transported goods over one km.</t>
        </r>
      </text>
    </comment>
    <comment ref="E144" authorId="0" shapeId="0" xr:uid="{00000000-0006-0000-1400-000099000000}">
      <text>
        <r>
          <rPr>
            <b/>
            <sz val="8"/>
            <rFont val="Tahoma"/>
            <family val="2"/>
          </rPr>
          <t>An equivalent measure of one tonne of transported goods over one km.</t>
        </r>
      </text>
    </comment>
    <comment ref="E145" authorId="0" shapeId="0" xr:uid="{00000000-0006-0000-1400-00009A000000}">
      <text>
        <r>
          <rPr>
            <b/>
            <sz val="8"/>
            <rFont val="Tahoma"/>
            <family val="2"/>
          </rPr>
          <t>An equivalent measure of one tonne of transported goods over one km.</t>
        </r>
      </text>
    </comment>
    <comment ref="E146" authorId="0" shapeId="0" xr:uid="{00000000-0006-0000-1400-00009B000000}">
      <text>
        <r>
          <rPr>
            <b/>
            <sz val="8"/>
            <rFont val="Tahoma"/>
            <family val="2"/>
          </rPr>
          <t>An equivalent measure of one tonne of transported goods over one km.</t>
        </r>
      </text>
    </comment>
    <comment ref="E147" authorId="0" shapeId="0" xr:uid="{00000000-0006-0000-1400-00009C000000}">
      <text>
        <r>
          <rPr>
            <b/>
            <sz val="8"/>
            <rFont val="Tahoma"/>
            <family val="2"/>
          </rPr>
          <t>An equivalent measure of one tonne of transported goods over one km.</t>
        </r>
      </text>
    </comment>
    <comment ref="E148" authorId="0" shapeId="0" xr:uid="{00000000-0006-0000-1400-00009D000000}">
      <text>
        <r>
          <rPr>
            <b/>
            <sz val="8"/>
            <rFont val="Tahoma"/>
            <family val="2"/>
          </rPr>
          <t>An equivalent measure of one tonne of transported goods over one km.</t>
        </r>
      </text>
    </comment>
    <comment ref="E149" authorId="0" shapeId="0" xr:uid="{00000000-0006-0000-1400-00009E000000}">
      <text>
        <r>
          <rPr>
            <b/>
            <sz val="8"/>
            <rFont val="Tahoma"/>
            <family val="2"/>
          </rPr>
          <t>An equivalent measure of one tonne of transported goods over one km.</t>
        </r>
      </text>
    </comment>
    <comment ref="E150" authorId="0" shapeId="0" xr:uid="{00000000-0006-0000-1400-00009F000000}">
      <text>
        <r>
          <rPr>
            <b/>
            <sz val="8"/>
            <rFont val="Tahoma"/>
            <family val="2"/>
          </rPr>
          <t>An equivalent measure of one tonne of transported goods over one km.</t>
        </r>
      </text>
    </comment>
    <comment ref="E151" authorId="0" shapeId="0" xr:uid="{00000000-0006-0000-1400-0000A0000000}">
      <text>
        <r>
          <rPr>
            <b/>
            <sz val="8"/>
            <rFont val="Tahoma"/>
            <family val="2"/>
          </rPr>
          <t>An equivalent measure of one tonne of transported goods over one km.</t>
        </r>
      </text>
    </comment>
    <comment ref="E152" authorId="0" shapeId="0" xr:uid="{00000000-0006-0000-1400-0000A1000000}">
      <text>
        <r>
          <rPr>
            <b/>
            <sz val="8"/>
            <rFont val="Tahoma"/>
            <family val="2"/>
          </rPr>
          <t>An equivalent measure of one tonne of transported goods over one km.</t>
        </r>
      </text>
    </comment>
    <comment ref="E153" authorId="0" shapeId="0" xr:uid="{00000000-0006-0000-1400-0000A2000000}">
      <text>
        <r>
          <rPr>
            <b/>
            <sz val="8"/>
            <rFont val="Tahoma"/>
            <family val="2"/>
          </rPr>
          <t>An equivalent measure of one tonne of transported goods over one km.</t>
        </r>
      </text>
    </comment>
    <comment ref="E154" authorId="0" shapeId="0" xr:uid="{00000000-0006-0000-1400-0000A3000000}">
      <text>
        <r>
          <rPr>
            <b/>
            <sz val="8"/>
            <rFont val="Tahoma"/>
            <family val="2"/>
          </rPr>
          <t>An equivalent measure of one tonne of transported goods over one km.</t>
        </r>
      </text>
    </comment>
    <comment ref="E155" authorId="0" shapeId="0" xr:uid="{00000000-0006-0000-1400-0000A4000000}">
      <text>
        <r>
          <rPr>
            <b/>
            <sz val="8"/>
            <rFont val="Tahoma"/>
            <family val="2"/>
          </rPr>
          <t>An equivalent measure of one tonne of transported goods over one km.</t>
        </r>
      </text>
    </comment>
    <comment ref="E156" authorId="0" shapeId="0" xr:uid="{00000000-0006-0000-1400-0000A5000000}">
      <text>
        <r>
          <rPr>
            <b/>
            <sz val="8"/>
            <rFont val="Tahoma"/>
            <family val="2"/>
          </rPr>
          <t>An equivalent measure of one tonne of transported goods over one km.</t>
        </r>
      </text>
    </comment>
    <comment ref="E157" authorId="0" shapeId="0" xr:uid="{00000000-0006-0000-1400-0000A6000000}">
      <text>
        <r>
          <rPr>
            <b/>
            <sz val="8"/>
            <rFont val="Tahoma"/>
            <family val="2"/>
          </rPr>
          <t>An equivalent measure of one tonne of transported goods over one km.</t>
        </r>
      </text>
    </comment>
    <comment ref="E158" authorId="0" shapeId="0" xr:uid="{00000000-0006-0000-1400-0000A7000000}">
      <text>
        <r>
          <rPr>
            <b/>
            <sz val="8"/>
            <rFont val="Tahoma"/>
            <family val="2"/>
          </rPr>
          <t>An equivalent measure of one tonne of transported goods over one km.</t>
        </r>
      </text>
    </comment>
    <comment ref="E159" authorId="0" shapeId="0" xr:uid="{00000000-0006-0000-1400-0000A8000000}">
      <text>
        <r>
          <rPr>
            <b/>
            <sz val="8"/>
            <rFont val="Tahoma"/>
            <family val="2"/>
          </rPr>
          <t>An equivalent measure of one tonne of transported goods over one km.</t>
        </r>
      </text>
    </comment>
    <comment ref="E160" authorId="0" shapeId="0" xr:uid="{00000000-0006-0000-1400-0000A9000000}">
      <text>
        <r>
          <rPr>
            <b/>
            <sz val="8"/>
            <rFont val="Tahoma"/>
            <family val="2"/>
          </rPr>
          <t>An equivalent measure of one tonne of transported goods over one km.</t>
        </r>
      </text>
    </comment>
    <comment ref="E161" authorId="0" shapeId="0" xr:uid="{00000000-0006-0000-1400-0000AA000000}">
      <text>
        <r>
          <rPr>
            <b/>
            <sz val="8"/>
            <rFont val="Tahoma"/>
            <family val="2"/>
          </rPr>
          <t>An equivalent measure of one tonne of transported goods over one km.</t>
        </r>
      </text>
    </comment>
    <comment ref="E162" authorId="0" shapeId="0" xr:uid="{00000000-0006-0000-1400-0000AB000000}">
      <text>
        <r>
          <rPr>
            <b/>
            <sz val="8"/>
            <rFont val="Tahoma"/>
            <family val="2"/>
          </rPr>
          <t>An equivalent measure of one tonne of transported goods over one km.</t>
        </r>
      </text>
    </comment>
    <comment ref="E163" authorId="0" shapeId="0" xr:uid="{00000000-0006-0000-1400-0000AC000000}">
      <text>
        <r>
          <rPr>
            <b/>
            <sz val="8"/>
            <rFont val="Tahoma"/>
            <family val="2"/>
          </rPr>
          <t>An equivalent measure of one tonne of transported goods over one km.</t>
        </r>
      </text>
    </comment>
    <comment ref="E164" authorId="0" shapeId="0" xr:uid="{00000000-0006-0000-1400-0000AD000000}">
      <text>
        <r>
          <rPr>
            <b/>
            <sz val="8"/>
            <rFont val="Tahoma"/>
            <family val="2"/>
          </rPr>
          <t>An equivalent measure of one tonne of transported goods over one km.</t>
        </r>
      </text>
    </comment>
    <comment ref="E165" authorId="0" shapeId="0" xr:uid="{00000000-0006-0000-1400-0000AE000000}">
      <text>
        <r>
          <rPr>
            <b/>
            <sz val="8"/>
            <rFont val="Tahoma"/>
            <family val="2"/>
          </rPr>
          <t>An equivalent measure of one tonne of transported goods over one km.</t>
        </r>
      </text>
    </comment>
    <comment ref="E166" authorId="0" shapeId="0" xr:uid="{00000000-0006-0000-1400-0000AF000000}">
      <text>
        <r>
          <rPr>
            <b/>
            <sz val="8"/>
            <rFont val="Tahoma"/>
            <family val="2"/>
          </rPr>
          <t>An equivalent measure of one tonne of transported goods over one km.</t>
        </r>
      </text>
    </comment>
    <comment ref="E167" authorId="0" shapeId="0" xr:uid="{00000000-0006-0000-1400-0000B0000000}">
      <text>
        <r>
          <rPr>
            <b/>
            <sz val="8"/>
            <rFont val="Tahoma"/>
            <family val="2"/>
          </rPr>
          <t>An equivalent measure of one tonne of transported goods over one km.</t>
        </r>
      </text>
    </comment>
  </commentList>
</comments>
</file>

<file path=xl/sharedStrings.xml><?xml version="1.0" encoding="utf-8"?>
<sst xmlns="http://schemas.openxmlformats.org/spreadsheetml/2006/main" count="3732" uniqueCount="1099">
  <si>
    <t>FOGLIO DI CALCOLO BASELINE EMISSIVA</t>
  </si>
  <si>
    <t>Anno</t>
  </si>
  <si>
    <t>Denominazione azienda</t>
  </si>
  <si>
    <t>Anno di riferimento</t>
  </si>
  <si>
    <t>P.IVA</t>
  </si>
  <si>
    <t>Carburanti</t>
  </si>
  <si>
    <t>Consumo annuo benzina</t>
  </si>
  <si>
    <t>UdM</t>
  </si>
  <si>
    <t>l</t>
  </si>
  <si>
    <t>Emissioni di 
CO2 equivalente
[kg CO2eq]</t>
  </si>
  <si>
    <t>Category</t>
  </si>
  <si>
    <t>Passenger Cars</t>
  </si>
  <si>
    <t>Light Commercial Vehicles</t>
  </si>
  <si>
    <t>Heavy Duty Trucks</t>
  </si>
  <si>
    <t>Buses</t>
  </si>
  <si>
    <t>Mopeds</t>
  </si>
  <si>
    <t>Motorcycles</t>
  </si>
  <si>
    <t>km</t>
  </si>
  <si>
    <t>Petrol</t>
  </si>
  <si>
    <t>CNG</t>
  </si>
  <si>
    <t>Diesel Hybrid</t>
  </si>
  <si>
    <t>Diesel</t>
  </si>
  <si>
    <t>CNG Bifuel</t>
  </si>
  <si>
    <t>LPG Bifuel</t>
  </si>
  <si>
    <t>Diesel PHEV</t>
  </si>
  <si>
    <t>Petrol Hybrid</t>
  </si>
  <si>
    <t>Zinc_NE 2019 kg/TJ H</t>
  </si>
  <si>
    <t>Zinc 2019 kg/TJ H</t>
  </si>
  <si>
    <t>Selenium_NE 2019 kg/TJ H</t>
  </si>
  <si>
    <t>Selenium 2019 kg/TJ H</t>
  </si>
  <si>
    <t>Nickel_NE 2019 kg/TJ H</t>
  </si>
  <si>
    <t>Nickel 2019 kg/TJ H</t>
  </si>
  <si>
    <t>Chromium_NE 2019 kg/TJ H</t>
  </si>
  <si>
    <t>Chromium 2019 kg/TJ H</t>
  </si>
  <si>
    <t>Copper_NE 2019 kg/TJ H</t>
  </si>
  <si>
    <t>Copper 2019 kg/TJ H</t>
  </si>
  <si>
    <t>Cadmium_NE 2019 kg/TJ H</t>
  </si>
  <si>
    <t>Cadmium 2019 kg/TJ H</t>
  </si>
  <si>
    <t>Pb_NE 2019 kg/TJ H</t>
  </si>
  <si>
    <t>Pb 2019 kg/TJ H</t>
  </si>
  <si>
    <t>SO2 2019 t/TJ H</t>
  </si>
  <si>
    <t>CO2 2019 t/TJ H</t>
  </si>
  <si>
    <t>OM 2019 t/TJ H</t>
  </si>
  <si>
    <t>BC 2019 t/TJ H</t>
  </si>
  <si>
    <t>PM_exhaust 2019 t/TJ H</t>
  </si>
  <si>
    <t>PM10 2019 t/TJ H</t>
  </si>
  <si>
    <t>PM2.5 2019 t/TJ H</t>
  </si>
  <si>
    <t>NH3 2019 t/TJ H</t>
  </si>
  <si>
    <t>N2O 2019 t/TJ H</t>
  </si>
  <si>
    <t>NO2 2019 t/TJ H</t>
  </si>
  <si>
    <t>NO 2019 t/TJ H</t>
  </si>
  <si>
    <t>CH4 2019 t/TJ H</t>
  </si>
  <si>
    <t>NMVOC_Evap 2019 t/TJ H</t>
  </si>
  <si>
    <t>NMVOC 2019 t/TJ H</t>
  </si>
  <si>
    <t>NOx 2019 t/TJ H</t>
  </si>
  <si>
    <t>VOC_Evap 2019 t/TJ H</t>
  </si>
  <si>
    <t>VOC 2019 t/TJ H</t>
  </si>
  <si>
    <t>CO 2019 t/TJ H</t>
  </si>
  <si>
    <t>Zinc_NE 2019 kg/TJ R</t>
  </si>
  <si>
    <t>Zinc 2019 kg/TJ R</t>
  </si>
  <si>
    <t>Selenium_NE 2019 kg/TJ R</t>
  </si>
  <si>
    <t>Selenium 2019 kg/TJ R</t>
  </si>
  <si>
    <t>Nickel_NE 2019 kg/TJ R</t>
  </si>
  <si>
    <t>Nickel 2019 kg/TJ R</t>
  </si>
  <si>
    <t>Chromium_NE 2019 kg/TJ R</t>
  </si>
  <si>
    <t>Chromium 2019 kg/TJ R</t>
  </si>
  <si>
    <t>Copper_NE 2019 kg/TJ R</t>
  </si>
  <si>
    <t>Copper 2019 kg/TJ R</t>
  </si>
  <si>
    <t>Cadmium_NE 2019 kg/TJ R</t>
  </si>
  <si>
    <t>Cadmium 2019 kg/TJ R</t>
  </si>
  <si>
    <t>Pb_NE 2019 kg/TJ R</t>
  </si>
  <si>
    <t>Pb 2019 kg/TJ R</t>
  </si>
  <si>
    <t>SO2 2019 t/TJ R</t>
  </si>
  <si>
    <t>CO2 2019 t/TJ R</t>
  </si>
  <si>
    <t>OM 2019 t/TJ R</t>
  </si>
  <si>
    <t>BC 2019 t/TJ R</t>
  </si>
  <si>
    <t>PM_exhaust 2019 t/TJ R</t>
  </si>
  <si>
    <t>PM10 2019 t/TJ R</t>
  </si>
  <si>
    <t>PM2.5 2019 t/TJ R</t>
  </si>
  <si>
    <t>NH3 2019 t/TJ R</t>
  </si>
  <si>
    <t>N2O 2019 t/TJ R</t>
  </si>
  <si>
    <t>NO2 2019 t/TJ R</t>
  </si>
  <si>
    <t>NO 2019 t/TJ R</t>
  </si>
  <si>
    <t>CH4 2019 t/TJ R</t>
  </si>
  <si>
    <t>NMVOC_Evap 2019 t/TJ R</t>
  </si>
  <si>
    <t>NMVOC 2019 t/TJ R</t>
  </si>
  <si>
    <t>NOx 2019 t/TJ R</t>
  </si>
  <si>
    <t>VOC_Evap 2019 t/TJ R</t>
  </si>
  <si>
    <t>VOC 2019 t/TJ R</t>
  </si>
  <si>
    <t>CO 2019 t/TJ R</t>
  </si>
  <si>
    <t>Zinc_NE 2019 kg/TJ U</t>
  </si>
  <si>
    <t>Zinc 2019 kg/TJ U</t>
  </si>
  <si>
    <t>Selenium_NE 2019 kg/TJ U</t>
  </si>
  <si>
    <t>Selenium 2019 kg/TJ U</t>
  </si>
  <si>
    <t>Nickel_NE 2019 kg/TJ U</t>
  </si>
  <si>
    <t>Nickel 2019 kg/TJ U</t>
  </si>
  <si>
    <t>Chromium_NE 2019 kg/TJ U</t>
  </si>
  <si>
    <t>Chromium 2019 kg/TJ U</t>
  </si>
  <si>
    <t>Copper_NE 2019 kg/TJ U</t>
  </si>
  <si>
    <t>Copper 2019 kg/TJ U</t>
  </si>
  <si>
    <t>Cadmium_NE 2019 kg/TJ U</t>
  </si>
  <si>
    <t>Cadmium 2019 kg/TJ U</t>
  </si>
  <si>
    <t>Pb_NE 2019 kg/TJ U</t>
  </si>
  <si>
    <t>Pb 2019 kg/TJ U</t>
  </si>
  <si>
    <t>SO2 2019 t/TJ U</t>
  </si>
  <si>
    <t>CO2 2019 t/TJ U</t>
  </si>
  <si>
    <t>OM 2019 t/TJ U</t>
  </si>
  <si>
    <t>BC 2019 t/TJ U</t>
  </si>
  <si>
    <t>PM_exhaust 2019 t/TJ U</t>
  </si>
  <si>
    <t>PM10 2019 t/TJ U</t>
  </si>
  <si>
    <t>PM2.5 2019 t/TJ U</t>
  </si>
  <si>
    <t>NH3 2019 t/TJ U</t>
  </si>
  <si>
    <t>N2O 2019 t/TJ U</t>
  </si>
  <si>
    <t>NO2 2019 t/TJ U</t>
  </si>
  <si>
    <t>NO 2019 t/TJ U</t>
  </si>
  <si>
    <t>CH4 2019 t/TJ U</t>
  </si>
  <si>
    <t>NMVOC_Evap 2019 t/TJ U</t>
  </si>
  <si>
    <t>NMVOC 2019 t/TJ U</t>
  </si>
  <si>
    <t>NOx 2019 t/TJ U</t>
  </si>
  <si>
    <t>VOC_Evap 2019 t/TJ U</t>
  </si>
  <si>
    <t>VOC 2019 t/TJ U</t>
  </si>
  <si>
    <t>CO 2019 t/TJ U</t>
  </si>
  <si>
    <t>Zinc_NE 2019 mg/km H</t>
  </si>
  <si>
    <t>Zinc 2019 mg/km H</t>
  </si>
  <si>
    <t>Selenium_NE 2019 mg/km H</t>
  </si>
  <si>
    <t>Selenium 2019 mg/km H</t>
  </si>
  <si>
    <t>Nickel_NE 2019 mg/km H</t>
  </si>
  <si>
    <t>Nickel 2019 mg/km H</t>
  </si>
  <si>
    <t>Chromium_NE 2019 mg/km H</t>
  </si>
  <si>
    <t>Chromium 2019 mg/km H</t>
  </si>
  <si>
    <t>Copper_NE 2019 mg/km H</t>
  </si>
  <si>
    <t>Copper 2019 mg/km H</t>
  </si>
  <si>
    <t>Cadmium_NE 2019 mg/km H</t>
  </si>
  <si>
    <t>Cadmium 2019 mg/km H</t>
  </si>
  <si>
    <t>Pb_NE 2019 mg/km H</t>
  </si>
  <si>
    <t>Pb 2019 mg/km H</t>
  </si>
  <si>
    <t>SO2 2019 g/km H</t>
  </si>
  <si>
    <t>CO2 2019 g/km H</t>
  </si>
  <si>
    <t>FC 2019 MJ/km H</t>
  </si>
  <si>
    <t>OM 2019 g/km H</t>
  </si>
  <si>
    <t>BC 2019 g/km H</t>
  </si>
  <si>
    <t>PM_exhaust 2019 g/km H</t>
  </si>
  <si>
    <t>PM10 2019 g/km H</t>
  </si>
  <si>
    <t>PM2.5 2019 g/km H</t>
  </si>
  <si>
    <t>NH3 2019 g/km H</t>
  </si>
  <si>
    <t>N2O 2019 g/km H</t>
  </si>
  <si>
    <t>NO2 2019 g/km H</t>
  </si>
  <si>
    <t>NO 2019 g/km H</t>
  </si>
  <si>
    <t>CH4 2019 g/km H</t>
  </si>
  <si>
    <t>NMVOC_Evap 2019 g/km H</t>
  </si>
  <si>
    <t>NMVOC 2019 g/km H</t>
  </si>
  <si>
    <t>NOx 2019 g/km H</t>
  </si>
  <si>
    <t>VOC_Evap 2019 g/km H</t>
  </si>
  <si>
    <t>VOC 2019 g/km H</t>
  </si>
  <si>
    <t>CO 2019 g/km H</t>
  </si>
  <si>
    <t>Zinc_NE 2019 mg/km R</t>
  </si>
  <si>
    <t>Zinc 2019 mg/km R</t>
  </si>
  <si>
    <t>Selenium_NE 2019 mg/km R</t>
  </si>
  <si>
    <t>Selenium 2019 mg/km R</t>
  </si>
  <si>
    <t>Nickel_NE 2019 mg/km R</t>
  </si>
  <si>
    <t>Nickel 2019 mg/km R</t>
  </si>
  <si>
    <t>Chromium_NE 2019 mg/km R</t>
  </si>
  <si>
    <t>Chromium 2019 mg/km R</t>
  </si>
  <si>
    <t>Copper_NE 2019 mg/km R</t>
  </si>
  <si>
    <t>Copper 2019 mg/km R</t>
  </si>
  <si>
    <t>Cadmium_NE 2019 mg/km R</t>
  </si>
  <si>
    <t>Cadmium 2019 mg/km R</t>
  </si>
  <si>
    <t>Pb_NE 2019 mg/km R</t>
  </si>
  <si>
    <t>Pb 2019 mg/km R</t>
  </si>
  <si>
    <t>SO2 2019 g/km R</t>
  </si>
  <si>
    <t>CO2 2019 g/km R</t>
  </si>
  <si>
    <t>FC 2019 MJ/km R</t>
  </si>
  <si>
    <t>OM 2019 g/km R</t>
  </si>
  <si>
    <t>BC 2019 g/km R</t>
  </si>
  <si>
    <t>PM_exhaust 2019 g/km R</t>
  </si>
  <si>
    <t>PM10 2019 g/km R</t>
  </si>
  <si>
    <t>PM2.5 2019 g/km R</t>
  </si>
  <si>
    <t>NH3 2019 g/km R</t>
  </si>
  <si>
    <t>N2O 2019 g/km R</t>
  </si>
  <si>
    <t>NO2 2019 g/km R</t>
  </si>
  <si>
    <t>NO 2019 g/km R</t>
  </si>
  <si>
    <t>CH4 2019 g/km R</t>
  </si>
  <si>
    <t>NMVOC_Evap 2019 g/km R</t>
  </si>
  <si>
    <t>NMVOC 2019 g/km R</t>
  </si>
  <si>
    <t>NOx 2019 g/km R</t>
  </si>
  <si>
    <t>VOC_Evap 2019 g/km R</t>
  </si>
  <si>
    <t>VOC 2019 g/km R</t>
  </si>
  <si>
    <t>CO 2019 g/km R</t>
  </si>
  <si>
    <t>Zinc_NE 2019 mg/km U</t>
  </si>
  <si>
    <t>Zinc 2019 mg/km U</t>
  </si>
  <si>
    <t>Selenium_NE 2019 mg/km U</t>
  </si>
  <si>
    <t>Selenium 2019 mg/km U</t>
  </si>
  <si>
    <t>Nickel_NE 2019 mg/km U</t>
  </si>
  <si>
    <t>Nickel 2019 mg/km U</t>
  </si>
  <si>
    <t>Chromium_NE 2019 mg/km U</t>
  </si>
  <si>
    <t>Chromium 2019 mg/km U</t>
  </si>
  <si>
    <t>Copper_NE 2019 mg/km U</t>
  </si>
  <si>
    <t>Copper 2019 mg/km U</t>
  </si>
  <si>
    <t>Cadmium_NE 2019 mg/km U</t>
  </si>
  <si>
    <t>Cadmium 2019 mg/km U</t>
  </si>
  <si>
    <t>Pb_NE 2019 mg/km U</t>
  </si>
  <si>
    <t>Pb 2019 mg/km U</t>
  </si>
  <si>
    <t>SO2 2019 g/km U</t>
  </si>
  <si>
    <t>CO2 2019 g/km U</t>
  </si>
  <si>
    <t>FC 2019 MJ/km U</t>
  </si>
  <si>
    <t>OM 2019 g/km U</t>
  </si>
  <si>
    <t>BC 2019 g/km U</t>
  </si>
  <si>
    <t>PM_exhaust 2019 g/km U</t>
  </si>
  <si>
    <t>PM10 2019 g/km U</t>
  </si>
  <si>
    <t>PM2.5 2019 g/km U</t>
  </si>
  <si>
    <t>NH3 2019 g/km U</t>
  </si>
  <si>
    <t>N2O 2019 g/km U</t>
  </si>
  <si>
    <t>NO2 2019 g/km U</t>
  </si>
  <si>
    <t>NO 2019 g/km U</t>
  </si>
  <si>
    <t>CH4 2019 g/km U</t>
  </si>
  <si>
    <t>NMVOC_Evap 2019 g/km U</t>
  </si>
  <si>
    <t>NMVOC 2019 g/km U</t>
  </si>
  <si>
    <t>NOx 2019 g/km U</t>
  </si>
  <si>
    <t>VOC_Evap 2019 g/km U</t>
  </si>
  <si>
    <t>VOC 2019 g/km U</t>
  </si>
  <si>
    <t>CO 2019 g/km U</t>
  </si>
  <si>
    <t>furans 2019 kg/TJ TOTALE</t>
  </si>
  <si>
    <t>dioxins 2019 kg/TJ TOTALE</t>
  </si>
  <si>
    <t>benzo_a_pyrene 2019 kg/TJ TOTALE</t>
  </si>
  <si>
    <t>benzo_b_fluoranthene 2019 kg/TJ TOTALE</t>
  </si>
  <si>
    <t>benzo_k_fluoranthene 2019 kg/TJ TOTALE</t>
  </si>
  <si>
    <t>indeno_1_2_3_cd_pyrene 2019 kg/TJ TOTALE</t>
  </si>
  <si>
    <t>Zinc_NE 2019 kg/TJ TOTALE</t>
  </si>
  <si>
    <t>Zinc 2019 kg/TJ TOTALE</t>
  </si>
  <si>
    <t>Selenium_NE 2019 kg/TJ TOTALE</t>
  </si>
  <si>
    <t>Selenium 2019 kg/TJ TOTALE</t>
  </si>
  <si>
    <t>Nickel_NE 2019 kg/TJ TOTALE</t>
  </si>
  <si>
    <t>Nickel 2019 kg/TJ TOTALE</t>
  </si>
  <si>
    <t>Chromium_NE 2019 kg/TJ TOTALE</t>
  </si>
  <si>
    <t>Chromium 2019 kg/TJ TOTALE</t>
  </si>
  <si>
    <t>Copper_NE 2019 kg/TJ TOTALE</t>
  </si>
  <si>
    <t>Copper 2019 kg/TJ TOTALE</t>
  </si>
  <si>
    <t>Cadmium_NE 2019 kg/TJ TOTALE</t>
  </si>
  <si>
    <t>Cadmium 2019 kg/TJ TOTALE</t>
  </si>
  <si>
    <t>Pb_NE 2019 kg/TJ TOTALE</t>
  </si>
  <si>
    <t>Pb 2019 kg/TJ TOTALE</t>
  </si>
  <si>
    <t>SO2 2019 t/TJ TOTALE</t>
  </si>
  <si>
    <t>CO2 2019 t/TJ TOTALE</t>
  </si>
  <si>
    <t>OM 2019 t/TJ TOTALE</t>
  </si>
  <si>
    <t>BC 2019 t/TJ TOTALE</t>
  </si>
  <si>
    <t>PM_exhaust 2019 t/TJ TOTALE</t>
  </si>
  <si>
    <t>PM10 2019 t/TJ TOTALE</t>
  </si>
  <si>
    <t>PM2.5 2019 t/TJ TOTALE</t>
  </si>
  <si>
    <t>NH3 2019 t/TJ TOTALE</t>
  </si>
  <si>
    <t>N2O 2019 t/TJ TOTALE</t>
  </si>
  <si>
    <t>NO2 2019 t/TJ TOTALE</t>
  </si>
  <si>
    <t>NO 2019 t/TJ TOTALE</t>
  </si>
  <si>
    <t>CH4 2019 t/TJ TOTALE</t>
  </si>
  <si>
    <t>Benzene 2019 t/TJ TOTALE</t>
  </si>
  <si>
    <t>NMVOC_Evap 2019 t/TJ TOTALE</t>
  </si>
  <si>
    <t>NMVOC 2019 t/TJ TOTALE</t>
  </si>
  <si>
    <t>NOx 2019 t/TJ TOTALE</t>
  </si>
  <si>
    <t>VOC_Evap 2019 t/TJ TOTALE</t>
  </si>
  <si>
    <t>VOC 2019 t/TJ TOTALE</t>
  </si>
  <si>
    <t>CO 2019 t/TJ TOTALE</t>
  </si>
  <si>
    <t>furans 2019 mg/km TOTALE</t>
  </si>
  <si>
    <t>dioxins 2019 mg/km TOTALE</t>
  </si>
  <si>
    <t>benzo_a_pyrene 2019 mg/km TOTALE</t>
  </si>
  <si>
    <t>benzo_b_fluoranthene 2019 mg/km TOTALE</t>
  </si>
  <si>
    <t>benzo_k_fluoranthene 2019 mg/km TOTALE</t>
  </si>
  <si>
    <t>indeno_1_2_3_cd_pyrene 2019 mg/km TOTALE</t>
  </si>
  <si>
    <t>Zinc_NE 2019 mg/km TOTALE</t>
  </si>
  <si>
    <t>Zinc 2019 mg/km TOTALE</t>
  </si>
  <si>
    <t>Selenium_NE 2019 mg/km TOTALE</t>
  </si>
  <si>
    <t>Selenium 2019 mg/km TOTALE</t>
  </si>
  <si>
    <t>Nickel_NE 2019 mg/km TOTALE</t>
  </si>
  <si>
    <t>Nickel 2019 mg/km TOTALE</t>
  </si>
  <si>
    <t>Chromium_NE 2019 mg/km TOTALE</t>
  </si>
  <si>
    <t>Chromium 2019 mg/km TOTALE</t>
  </si>
  <si>
    <t>Copper_NE 2019 mg/km TOTALE</t>
  </si>
  <si>
    <t>Copper 2019 mg/km TOTALE</t>
  </si>
  <si>
    <t>Cadmium_NE 2019 mg/km TOTALE</t>
  </si>
  <si>
    <t>Cadmium 2019 mg/km TOTALE</t>
  </si>
  <si>
    <t>Pb_NE 2019 mg/km TOTALE</t>
  </si>
  <si>
    <t>Pb 2019 mg/km TOTALE</t>
  </si>
  <si>
    <t>SO2 2019 g/km TOTALE</t>
  </si>
  <si>
    <t>CO2 2019 g/km TOTALE</t>
  </si>
  <si>
    <t>FC 2019 MJ/km TOTALE</t>
  </si>
  <si>
    <t>OM 2019 g/km TOTALE</t>
  </si>
  <si>
    <t>BC 2019 g/km TOTALE</t>
  </si>
  <si>
    <t>PM_exhaust 2019 g/km TOTALE</t>
  </si>
  <si>
    <t>PM10 2019 g/km TOTALE</t>
  </si>
  <si>
    <t>PM2.5 2019 g/km TOTALE</t>
  </si>
  <si>
    <t>NH3 2019 g/km TOTALE</t>
  </si>
  <si>
    <t>N2O 2019 g/km TOTALE</t>
  </si>
  <si>
    <t>NO2 2019 g/km TOTALE</t>
  </si>
  <si>
    <t>NO 2019 g/km TOTALE</t>
  </si>
  <si>
    <t>CH4 2019 g/km TOTALE</t>
  </si>
  <si>
    <t>Benzene 2019 g/km TOTALE</t>
  </si>
  <si>
    <t>NMVOC_Evap 2019 g/km TOTALE</t>
  </si>
  <si>
    <t>NMVOC 2019 g/km TOTALE</t>
  </si>
  <si>
    <t>NOx 2019 g/km TOTALE</t>
  </si>
  <si>
    <t>VOC_Evap 2019 g/km TOTALE</t>
  </si>
  <si>
    <t>VOC 2019 g/km TOTALE</t>
  </si>
  <si>
    <t>CO 2019 g/km TOTALE</t>
  </si>
  <si>
    <t>Fuel</t>
  </si>
  <si>
    <t>CO2 2019 kg/km TOTALE</t>
  </si>
  <si>
    <t>Auto a benzina</t>
  </si>
  <si>
    <t>Auto diesel</t>
  </si>
  <si>
    <t>Auto ibride</t>
  </si>
  <si>
    <t>Veicoli commerciali leggeri a benzina</t>
  </si>
  <si>
    <t>Veicoli commerciali leggeri diesel</t>
  </si>
  <si>
    <t>SUBTOTALE</t>
  </si>
  <si>
    <t>UK</t>
  </si>
  <si>
    <t>Other</t>
  </si>
  <si>
    <t>LNG</t>
  </si>
  <si>
    <t>LPG</t>
  </si>
  <si>
    <t>Fattore emissivo specifico [kgCO2eq/km]</t>
  </si>
  <si>
    <t>TOTALE SCOPE 1</t>
  </si>
  <si>
    <t>Consumo annuo gas naturale</t>
  </si>
  <si>
    <t>Consumo annuo GPL</t>
  </si>
  <si>
    <t>PARAMETRI STANDARD1 - COMBUSTIBILI/MATERIALI</t>
  </si>
  <si>
    <t>Combustibile/Materiale</t>
  </si>
  <si>
    <t>Unità di misura utilizzata per consumo di combustibile</t>
  </si>
  <si>
    <t>Coefficiente Ossidazione</t>
  </si>
  <si>
    <t>PCI</t>
  </si>
  <si>
    <t>Unità di Misura PCI</t>
  </si>
  <si>
    <t>Gas naturale (metano)</t>
  </si>
  <si>
    <t>1000 Stdm3</t>
  </si>
  <si>
    <t>Mcal/Stdm3</t>
  </si>
  <si>
    <t>TJ</t>
  </si>
  <si>
    <t>Olio combustibile</t>
  </si>
  <si>
    <t>GJ/t</t>
  </si>
  <si>
    <t>t</t>
  </si>
  <si>
    <t>tep/t</t>
  </si>
  <si>
    <t>GPL (Gas di petrolio liquefatto) (dati sperimentali)</t>
  </si>
  <si>
    <t>Coke da petrolio (pet coke)</t>
  </si>
  <si>
    <t>Carbone da vapore</t>
  </si>
  <si>
    <t>n.d.</t>
  </si>
  <si>
    <t>Gas derivati di raffineria</t>
  </si>
  <si>
    <t>Gas derivati da cokeria</t>
  </si>
  <si>
    <t>Gas derivati da convertitore</t>
  </si>
  <si>
    <t>Gas derivati di altoforno</t>
  </si>
  <si>
    <t>Oriemulsion</t>
  </si>
  <si>
    <t>Virgin nafta</t>
  </si>
  <si>
    <r>
      <t>Fattore Emissione2 (tCO</t>
    </r>
    <r>
      <rPr>
        <b/>
        <sz val="5"/>
        <color indexed="8"/>
        <rFont val="Verdana"/>
        <family val="1"/>
        <charset val="204"/>
      </rPr>
      <t>2</t>
    </r>
    <r>
      <rPr>
        <b/>
        <sz val="8"/>
        <color indexed="8"/>
        <rFont val="Verdana"/>
        <family val="1"/>
        <charset val="204"/>
      </rPr>
      <t>/Un. di misura quantità)</t>
    </r>
  </si>
  <si>
    <t>GJ/1000
Stdm3</t>
  </si>
  <si>
    <t>Gasolio    riscaldamento    (dati sperimentali)</t>
  </si>
  <si>
    <t>Benzina   senza   piombo    per autotrazione                     (dati sperimentali)</t>
  </si>
  <si>
    <t>Coke  (metallurgico)</t>
  </si>
  <si>
    <t>Carbone    per    cokeria,    altro carbone bituminoso</t>
  </si>
  <si>
    <t>Agglomerati  di  carbone  (sub- bituminoso)</t>
  </si>
  <si>
    <t>Idrocarburi       pesanti       per gassificazione</t>
  </si>
  <si>
    <t>Semilavorati     (feedstock     di raffineria)</t>
  </si>
  <si>
    <t>43.0</t>
  </si>
  <si>
    <t>Gas          proveniente          da gassificazione    di    idrocarburi pesanti</t>
  </si>
  <si>
    <t>Gas residui di processi chimici</t>
  </si>
  <si>
    <t>Idrocarburi   bruciati   in   torcia (butano)</t>
  </si>
  <si>
    <t>Antracite</t>
  </si>
  <si>
    <t>Bitume</t>
  </si>
  <si>
    <t>Lubrificanti - olii esausti</t>
  </si>
  <si>
    <t>Lignite</t>
  </si>
  <si>
    <t>Kerosene</t>
  </si>
  <si>
    <t>Legna</t>
  </si>
  <si>
    <t>Carbone di legna</t>
  </si>
  <si>
    <t>Biodiesel</t>
  </si>
  <si>
    <t>Rifiuti speciali combustibili3</t>
  </si>
  <si>
    <t>CDR4     prevalentemente     da rifiuti solidi urbani</t>
  </si>
  <si>
    <t>Altre   fonti:   Gas   derivati   da petrolio greggio</t>
  </si>
  <si>
    <t>Clinker da cemento</t>
  </si>
  <si>
    <t>/</t>
  </si>
  <si>
    <t>Grafite / Polvere di grafite</t>
  </si>
  <si>
    <t>Elettrodi di Grafite</t>
  </si>
  <si>
    <t>Consumo annuo olio riscaldamento</t>
  </si>
  <si>
    <t>std m3</t>
  </si>
  <si>
    <r>
      <t>Fattore Emissione2 (kgCO</t>
    </r>
    <r>
      <rPr>
        <b/>
        <sz val="5"/>
        <color indexed="8"/>
        <rFont val="Verdana"/>
        <family val="1"/>
        <charset val="204"/>
      </rPr>
      <t>2</t>
    </r>
    <r>
      <rPr>
        <b/>
        <sz val="8"/>
        <color indexed="8"/>
        <rFont val="Verdana"/>
        <family val="1"/>
        <charset val="204"/>
      </rPr>
      <t>/Un. di misura quantità)</t>
    </r>
  </si>
  <si>
    <t>Tipo</t>
  </si>
  <si>
    <t>Fattore diemissione "standard"
[t CO2/MWhfuel]</t>
  </si>
  <si>
    <t>Fattore diemissione ALC
[t CO2-eq/MWhfuel]</t>
  </si>
  <si>
    <t>Gas naturale</t>
  </si>
  <si>
    <t>Oli combustibili residui</t>
  </si>
  <si>
    <t>Rifiuti   urbani   (che   non   rientrano   nella frazione di biomassa)</t>
  </si>
  <si>
    <t>Benzina per motori</t>
  </si>
  <si>
    <t>Gasolio, diesel</t>
  </si>
  <si>
    <t>Liquidi di gas naturale</t>
  </si>
  <si>
    <t>Oli vegetali</t>
  </si>
  <si>
    <t>Bioetanolo</t>
  </si>
  <si>
    <t>Altro carbone bituminoso</t>
  </si>
  <si>
    <t>Carbone subbituminoso</t>
  </si>
  <si>
    <t xml:space="preserve">1 kg of natural gas = </t>
  </si>
  <si>
    <t>kWh</t>
  </si>
  <si>
    <t>http://www.co20.it/html/ita/pdf/technical_annex_it.pdf</t>
  </si>
  <si>
    <t>Consumi elettrici</t>
  </si>
  <si>
    <t>Siti produttivi (e.g. fabbriche e officine)</t>
  </si>
  <si>
    <t>Cantieri</t>
  </si>
  <si>
    <t>Fattori di emissione di Carbonio</t>
  </si>
  <si>
    <t>Alimentazione</t>
  </si>
  <si>
    <t>Kg C/kWh</t>
  </si>
  <si>
    <r>
      <t>Kg CO</t>
    </r>
    <r>
      <rPr>
        <b/>
        <vertAlign val="subscript"/>
        <sz val="7"/>
        <color rgb="FF292929"/>
        <rFont val="Tahoma"/>
        <family val="2"/>
      </rPr>
      <t>2</t>
    </r>
    <r>
      <rPr>
        <b/>
        <sz val="7"/>
        <color rgb="FF292929"/>
        <rFont val="Tahoma"/>
        <family val="2"/>
      </rPr>
      <t>/kWh</t>
    </r>
  </si>
  <si>
    <t>Rete elettrica</t>
  </si>
  <si>
    <t>delivered</t>
  </si>
  <si>
    <t>0,117</t>
  </si>
  <si>
    <t>0,43</t>
  </si>
  <si>
    <t>primary</t>
  </si>
  <si>
    <t>0,0453</t>
  </si>
  <si>
    <t>0,1661</t>
  </si>
  <si>
    <t>0,0518</t>
  </si>
  <si>
    <t>0,19</t>
  </si>
  <si>
    <t>Carbone</t>
  </si>
  <si>
    <t>0,0817</t>
  </si>
  <si>
    <t>0,3</t>
  </si>
  <si>
    <t>Coke</t>
  </si>
  <si>
    <t>0,101</t>
  </si>
  <si>
    <t>0,37</t>
  </si>
  <si>
    <t>Coke petrolifero</t>
  </si>
  <si>
    <t>0,0927</t>
  </si>
  <si>
    <t>0,34</t>
  </si>
  <si>
    <t>Gas/Diesel</t>
  </si>
  <si>
    <t>0,068</t>
  </si>
  <si>
    <t>0,25</t>
  </si>
  <si>
    <t>0,0709</t>
  </si>
  <si>
    <t>0,26</t>
  </si>
  <si>
    <t>Petrolio</t>
  </si>
  <si>
    <t>0,0655</t>
  </si>
  <si>
    <t>0,24</t>
  </si>
  <si>
    <t>0,0573</t>
  </si>
  <si>
    <t>0,21</t>
  </si>
  <si>
    <t>I fattori di emissione di carbonio di seguito elencati, sono stati ricavati dall’Appendice “A” del manuale UKETS(01)05
“Guidelines for the misurement and reporting of emission in the UK Emission Trading Scheme” e sono coerenti con il Piano Nazionale delle Emissioni in atmosfera (National Air Emission Inventory) e con i valori di carbonio forniti dal
modello generico PP3.02 (Undelying Climate Change Agreement).</t>
  </si>
  <si>
    <t>                                                                                            g CO2/kWh                                               </t>
  </si>
  <si>
    <t>1 comprensiva della quota di elettricità prodotta da bioenergie
2 al netto degli apporti da pompaggio
3 considerate anche le emissioni di CO2 per la produzione di calore (calore convertito in kWh)</t>
  </si>
  <si>
    <t>Produzione termoelettrica lorda (solo fossile)</t>
  </si>
  <si>
    <t>Produzione termoelettrica lorda</t>
  </si>
  <si>
    <t>Produzione elettrica lorda</t>
  </si>
  <si>
    <t>Produzione elettrica lorda e calore</t>
  </si>
  <si>
    <t>TOTALE SCOPE 2</t>
  </si>
  <si>
    <t>For information about how the conversion factors have been derived, please refer to the 'Methodology paper' that accompanies the conversion factors.</t>
  </si>
  <si>
    <t>For company reporting purposes, organisations should use the ‘electricity generation’ figures for Scope 2 electricity and may use the ‘T&amp;D’ factors for reporting Scope 3 losses. However, for other reporting contexts (where specific scopes do not need to be reported) the ‘electricity consumption’ figure (as published in 2011 and 2012 conversion factors) can be calculated by adding together the ‘electricity generation’ and ‘T&amp;D’ values within each year for each country.</t>
  </si>
  <si>
    <t>I am not publishing a company report, but I need a factor for ‘electricity consumption’. What should I do?</t>
  </si>
  <si>
    <t>As with other Scope 3 impacts, reporting T&amp;D is voluntary. However, it is considered best practice for UK reporting.</t>
  </si>
  <si>
    <t>Is reporting T&amp;D compulsory?</t>
  </si>
  <si>
    <t>FAQs</t>
  </si>
  <si>
    <t>5% loss</t>
  </si>
  <si>
    <t>Distribution - district heat &amp; steam</t>
  </si>
  <si>
    <r>
      <t>kg N</t>
    </r>
    <r>
      <rPr>
        <vertAlign val="subscript"/>
        <sz val="11"/>
        <color indexed="56"/>
        <rFont val="Calibri"/>
        <family val="2"/>
      </rPr>
      <t>2</t>
    </r>
    <r>
      <rPr>
        <sz val="11"/>
        <color indexed="56"/>
        <rFont val="Calibri"/>
        <family val="2"/>
      </rPr>
      <t>O</t>
    </r>
  </si>
  <si>
    <r>
      <t>kg CH</t>
    </r>
    <r>
      <rPr>
        <vertAlign val="subscript"/>
        <sz val="11"/>
        <color indexed="56"/>
        <rFont val="Calibri"/>
        <family val="2"/>
      </rPr>
      <t>4</t>
    </r>
  </si>
  <si>
    <r>
      <t>kg CO</t>
    </r>
    <r>
      <rPr>
        <vertAlign val="subscript"/>
        <sz val="11"/>
        <color indexed="56"/>
        <rFont val="Calibri"/>
        <family val="2"/>
      </rPr>
      <t>2</t>
    </r>
  </si>
  <si>
    <r>
      <t>kg CO</t>
    </r>
    <r>
      <rPr>
        <vertAlign val="subscript"/>
        <sz val="11"/>
        <color indexed="56"/>
        <rFont val="Calibri"/>
        <family val="2"/>
      </rPr>
      <t>2</t>
    </r>
    <r>
      <rPr>
        <sz val="11"/>
        <color indexed="56"/>
        <rFont val="Calibri"/>
        <family val="2"/>
      </rPr>
      <t>e</t>
    </r>
  </si>
  <si>
    <t>Year</t>
  </si>
  <si>
    <t>Unit</t>
  </si>
  <si>
    <t>Type</t>
  </si>
  <si>
    <t>Activity</t>
  </si>
  <si>
    <t>Electricity: UK</t>
  </si>
  <si>
    <t>T&amp;D- UK electricity</t>
  </si>
  <si>
    <t>Every kWh company H uses is multiplied by the appropriate T&amp;D conversion factor to produce its Scope 3 T&amp;D emissions impact.</t>
  </si>
  <si>
    <t xml:space="preserve">For every kWh of electricity company H purchases, it reports its associated energy losses using the T&amp;D factor for that year.         </t>
  </si>
  <si>
    <t xml:space="preserve">Company H reports the emissions from T&amp;D losses associated with its electricity use - this is a Scope 3 emission.   </t>
  </si>
  <si>
    <t>Calculating emissions from T&amp;D</t>
  </si>
  <si>
    <r>
      <rPr>
        <sz val="11"/>
        <color indexed="56"/>
        <rFont val="Calibri"/>
        <family val="2"/>
      </rPr>
      <t>● Transmission and distribution losses are no longer published for overseas electricity, since these are now calculated and published by the</t>
    </r>
    <r>
      <rPr>
        <u/>
        <sz val="11"/>
        <color indexed="12"/>
        <rFont val="Calibri"/>
        <family val="2"/>
      </rPr>
      <t xml:space="preserve"> IEA.</t>
    </r>
  </si>
  <si>
    <t>●  The year displayed alongside the factors is the reporting year for which users should apply these factors. This is based on a calendar reporting year.</t>
  </si>
  <si>
    <t xml:space="preserve">● To account for electricity emissions fully, organisations should account for the T&amp;D loss associated with its purchased power.  </t>
  </si>
  <si>
    <t>Guidance</t>
  </si>
  <si>
    <t>Transmission and distribution (T&amp;D) factors should be used to report the Scope 3 emissions associated with grid losses (the energy loss that occurs in getting the electricity from the power plant to the organisations that purchase it).</t>
  </si>
  <si>
    <t>Year:</t>
  </si>
  <si>
    <t>Version:</t>
  </si>
  <si>
    <t>Scope 3</t>
  </si>
  <si>
    <t>Scope:</t>
  </si>
  <si>
    <t>Standard set</t>
  </si>
  <si>
    <t>Factor set:</t>
  </si>
  <si>
    <t xml:space="preserve">Next publication date: </t>
  </si>
  <si>
    <t>Transmission and distribution</t>
  </si>
  <si>
    <t>Emissions source:</t>
  </si>
  <si>
    <t>Index</t>
  </si>
  <si>
    <t>UK Government GHG Conversion Factors for Company Reporting</t>
  </si>
  <si>
    <r>
      <t xml:space="preserve">At the moment there are only a limited number of electric vehicle models on the market, and certain categories are not yet represented </t>
    </r>
    <r>
      <rPr>
        <b/>
        <sz val="11"/>
        <color indexed="56"/>
        <rFont val="Calibri"/>
        <family val="2"/>
      </rPr>
      <t>by battery electric vehicle or plug-in hybrid electric vehicles</t>
    </r>
    <r>
      <rPr>
        <sz val="11"/>
        <color indexed="56"/>
        <rFont val="Calibri"/>
        <family val="2"/>
      </rPr>
      <t>.  Emission factors  will be added in future updates for these vehicle types, when models in these categories become available in the UK market/fleet.</t>
    </r>
  </si>
  <si>
    <t>Why are emission factors for certain types of electric vehicle missing?</t>
  </si>
  <si>
    <t>Please refer to the 'Passenger vehicles' FAQ for tables providing this information.</t>
  </si>
  <si>
    <t>Which tables do I need to use to capture all the emissions resulting from the use of my plug-in electric vehicles?</t>
  </si>
  <si>
    <t/>
  </si>
  <si>
    <t>miles</t>
  </si>
  <si>
    <t>tonne.km</t>
  </si>
  <si>
    <t>Average (up to 3.5 tonnes)</t>
  </si>
  <si>
    <t>Class III (1.74 to 3.5 tonnes)</t>
  </si>
  <si>
    <t>Class II (1.305 to 1.74 tonnes)</t>
  </si>
  <si>
    <t>Class I (up to 1.305 tonnes)</t>
  </si>
  <si>
    <t>Vans</t>
  </si>
  <si>
    <t>Battery Electric Vehicle</t>
  </si>
  <si>
    <t>Plug-in Hybrid Electric Vehicle</t>
  </si>
  <si>
    <t>Average car</t>
  </si>
  <si>
    <t>Large car</t>
  </si>
  <si>
    <t>Medium car</t>
  </si>
  <si>
    <t>Small car</t>
  </si>
  <si>
    <t>Cars (by size)</t>
  </si>
  <si>
    <t>MPV</t>
  </si>
  <si>
    <t>Dual purpose 4X4</t>
  </si>
  <si>
    <t>Sports</t>
  </si>
  <si>
    <t>Luxury</t>
  </si>
  <si>
    <t>Executive</t>
  </si>
  <si>
    <t>Upper medium</t>
  </si>
  <si>
    <t>Lower medium</t>
  </si>
  <si>
    <t>Supermini</t>
  </si>
  <si>
    <t>Mini</t>
  </si>
  <si>
    <t>Cars (by market segment)</t>
  </si>
  <si>
    <t>For information about how the conversion factors have been derived, please refer to the Methodology paper' that accompanies the conversion factors.</t>
  </si>
  <si>
    <t>million litres</t>
  </si>
  <si>
    <t>cubic metres</t>
  </si>
  <si>
    <t>Water supply</t>
  </si>
  <si>
    <r>
      <t>Company J multiplies the water used (cubic metres (m</t>
    </r>
    <r>
      <rPr>
        <vertAlign val="superscript"/>
        <sz val="11"/>
        <color indexed="56"/>
        <rFont val="Calibri"/>
        <family val="2"/>
      </rPr>
      <t>3</t>
    </r>
    <r>
      <rPr>
        <sz val="11"/>
        <color indexed="56"/>
        <rFont val="Calibri"/>
        <family val="2"/>
      </rPr>
      <t>)) by the appropriate year's conversion factor called</t>
    </r>
    <r>
      <rPr>
        <sz val="11"/>
        <color indexed="56"/>
        <rFont val="Calibri"/>
        <family val="2"/>
      </rPr>
      <t xml:space="preserve"> ‘water supply’ to produce its emissions.</t>
    </r>
  </si>
  <si>
    <t>Company J reports its emissions from mains water, a Scope 3 emissions source. It gathers data from its utility bills and water meters.</t>
  </si>
  <si>
    <t>Example of calculating emissions from water supply</t>
  </si>
  <si>
    <r>
      <rPr>
        <sz val="11"/>
        <color indexed="56"/>
        <rFont val="Calibri"/>
        <family val="2"/>
      </rPr>
      <t>●  To provide a full picture of your Scope 3 water emissions, you should also refer to the ‘</t>
    </r>
    <r>
      <rPr>
        <u/>
        <sz val="11"/>
        <color indexed="12"/>
        <rFont val="Calibri"/>
        <family val="2"/>
      </rPr>
      <t>Water treatment</t>
    </r>
    <r>
      <rPr>
        <sz val="11"/>
        <color indexed="56"/>
        <rFont val="Calibri"/>
        <family val="2"/>
      </rPr>
      <t>’ tab as both portions, supply and treatment, should be reported on for water.</t>
    </r>
  </si>
  <si>
    <t>Water supply conversion factors should be used to account for water delivered through the mains supply network.</t>
  </si>
  <si>
    <t>Water treatment</t>
  </si>
  <si>
    <r>
      <t>Company J multiplies the volume of water disposed of via the drains (in cubic metres (m</t>
    </r>
    <r>
      <rPr>
        <vertAlign val="superscript"/>
        <sz val="11"/>
        <color indexed="56"/>
        <rFont val="Calibri"/>
        <family val="2"/>
      </rPr>
      <t>3</t>
    </r>
    <r>
      <rPr>
        <sz val="11"/>
        <color indexed="56"/>
        <rFont val="Calibri"/>
        <family val="2"/>
      </rPr>
      <t xml:space="preserve">)) by the appropriate year's conversion factor called </t>
    </r>
    <r>
      <rPr>
        <sz val="11"/>
        <color indexed="56"/>
        <rFont val="Calibri"/>
        <family val="2"/>
      </rPr>
      <t>‘water treatment’ to produce its emissions.</t>
    </r>
  </si>
  <si>
    <t>Company J report its emissions from mains water treatment, a Scope 3 emissions source.  It gathers data from its utility bills.</t>
  </si>
  <si>
    <t>Example of calculating emissions from water treatment</t>
  </si>
  <si>
    <r>
      <rPr>
        <sz val="11"/>
        <color indexed="56"/>
        <rFont val="Calibri"/>
        <family val="2"/>
      </rPr>
      <t>●  To provide a full picture of your Scope 3 water emissions, you should also refer to the ‘</t>
    </r>
    <r>
      <rPr>
        <u/>
        <sz val="11"/>
        <color indexed="12"/>
        <rFont val="Calibri"/>
        <family val="2"/>
      </rPr>
      <t>Water supply</t>
    </r>
    <r>
      <rPr>
        <sz val="11"/>
        <color indexed="56"/>
        <rFont val="Calibri"/>
        <family val="2"/>
      </rPr>
      <t>’ listing as both portions, supply and treatment, should be reported on for water.</t>
    </r>
  </si>
  <si>
    <t>Water treatment conversion factors should be used for water returned into the sewage system through mains drains.</t>
  </si>
  <si>
    <r>
      <rPr>
        <sz val="11"/>
        <color indexed="56"/>
        <rFont val="Calibri"/>
        <family val="2"/>
      </rPr>
      <t>No, these factors are not appropriate. For specific end-of-life figures, please see the ‘</t>
    </r>
    <r>
      <rPr>
        <u/>
        <sz val="11"/>
        <color indexed="12"/>
        <rFont val="Calibri"/>
        <family val="2"/>
      </rPr>
      <t>Waste disposal</t>
    </r>
    <r>
      <rPr>
        <sz val="11"/>
        <color indexed="56"/>
        <rFont val="Calibri"/>
        <family val="2"/>
      </rPr>
      <t>’ tab.</t>
    </r>
  </si>
  <si>
    <t>Can I use these factor for my waste?</t>
  </si>
  <si>
    <t>tonnes</t>
  </si>
  <si>
    <t>Paper and board: paper</t>
  </si>
  <si>
    <t>Paper and board: mixed</t>
  </si>
  <si>
    <t>Paper and board: board</t>
  </si>
  <si>
    <t>Paper</t>
  </si>
  <si>
    <t>Material</t>
  </si>
  <si>
    <t>Closed-loop source</t>
  </si>
  <si>
    <t>Open-loop source</t>
  </si>
  <si>
    <t>Re-used</t>
  </si>
  <si>
    <t>Primary material production</t>
  </si>
  <si>
    <t>Plastics: PVC (incl. forming)</t>
  </si>
  <si>
    <t>Plastics: PS (incl. forming)</t>
  </si>
  <si>
    <t>Plastics: PP (incl. forming)</t>
  </si>
  <si>
    <t>Plastics: PET (incl. forming)</t>
  </si>
  <si>
    <t>Plastics: LDPE and LLDPE (incl. forming)</t>
  </si>
  <si>
    <t>Plastics: HDPE (incl. forming)</t>
  </si>
  <si>
    <t>Plastics: average plastic rigid</t>
  </si>
  <si>
    <t>Plastics: average plastic film</t>
  </si>
  <si>
    <t>Plastics: average plastics</t>
  </si>
  <si>
    <t>Plastic</t>
  </si>
  <si>
    <t>Metal: steel cans</t>
  </si>
  <si>
    <t>Metal: scrap metal</t>
  </si>
  <si>
    <t>Metal: mixed cans</t>
  </si>
  <si>
    <t>Metal: aluminium cans and foil (excl. forming)</t>
  </si>
  <si>
    <t>Metal</t>
  </si>
  <si>
    <t xml:space="preserve"> </t>
  </si>
  <si>
    <t>Batteries - NiMh</t>
  </si>
  <si>
    <t>Batteries - Li ion</t>
  </si>
  <si>
    <t>Batteries - Alkaline</t>
  </si>
  <si>
    <t>Electrical items - small</t>
  </si>
  <si>
    <t>Electrical items - IT</t>
  </si>
  <si>
    <t>Electrical items - large</t>
  </si>
  <si>
    <t>Electrical items - fridges and freezers</t>
  </si>
  <si>
    <t>Electrical items</t>
  </si>
  <si>
    <t>Compost derived from food and garden waste</t>
  </si>
  <si>
    <t>Compost derived from garden waste</t>
  </si>
  <si>
    <t>Organic</t>
  </si>
  <si>
    <t>Food and drink</t>
  </si>
  <si>
    <t>Clothing</t>
  </si>
  <si>
    <t>Glass</t>
  </si>
  <si>
    <t>Books</t>
  </si>
  <si>
    <t>Wood</t>
  </si>
  <si>
    <t>Tyres</t>
  </si>
  <si>
    <t>Plasterboard</t>
  </si>
  <si>
    <t>Mineral oil</t>
  </si>
  <si>
    <t>Soils</t>
  </si>
  <si>
    <t>Metals</t>
  </si>
  <si>
    <t>Insulation</t>
  </si>
  <si>
    <t>Concrete</t>
  </si>
  <si>
    <t>Bricks</t>
  </si>
  <si>
    <t>Asphalt</t>
  </si>
  <si>
    <t>Asbestos</t>
  </si>
  <si>
    <t>Average construction</t>
  </si>
  <si>
    <t>Aggregates</t>
  </si>
  <si>
    <t>Construction</t>
  </si>
  <si>
    <t xml:space="preserve">The activity data for each site (tonnes of metal procured) are multiplied by the relevant conversion factor to produce company K's Scope 3 procured material emissions.    </t>
  </si>
  <si>
    <t>Company K reports its emissions from purchasing steel cans made from primary metals (to be filled with a product and sold). At a separate site, company K wishes to report the emissions from purchasing metals that are the product of a previous closed-loop recycling process (also to be filled with a product and sold).  For the procurement of cans that have been newly manufactured. it selects the ‘metal steel cans’ material type and selects the 'primary material production' conversion factor. For the procurement of cans that are made from second-generation metals that have already been recycled, it selects the ‘metal steel cans’ row and the 'closed-loop' conversion factor. The carbon benefits of procuring the second generation metals quickly becomes clear.</t>
  </si>
  <si>
    <t>Example of calculating material use emissions</t>
  </si>
  <si>
    <t>●  All of the factors in the tables are positive numbers, because these figures do not consider avoided burdens. They account for ‘cradle-to-gate’ emissions. Therefore, the recycled material values (which, in some cases, could be negative values) do not include avoided emissions from not using primary materials.</t>
  </si>
  <si>
    <t xml:space="preserve">●  These factors cannot be used to determine the relative merit of different recycling or waste management options.   </t>
  </si>
  <si>
    <t xml:space="preserve">●  To calculate the emissions from procured materials made from a variety of materials, the emissions may be added up and should be apportioned by the required weights of each material. </t>
  </si>
  <si>
    <t>Material use conversion factors should be used to report on consumption of procured materials based on their origin (that is, comprised of primary material or recycled materials). For primary materials, these factors cover the extraction, primary processing, manufacturing and transportation materials to the point of sale, not the materials in use. For secondary materials, the factors cover sorting, processing, manufacturing and transportating to the point of sale, not the materials in use. These factors are useful for reporting efficiencies gained through reduced procurement of material or the benefit of procuring items that are the product of a previous recycling process.</t>
  </si>
  <si>
    <t>Material use</t>
  </si>
  <si>
    <t>There are a variety of different methods to work out the amount of waste your organisation generates. Waste transfer/consignment notes from your commercial waste collector are a good place to start as it may have specific information on the waste that has been collected from you. Alternatively, the commercial waste collector may be able to advise on an average weight you can apply given the waste infrastructure you have on site or you can conduct a waste audit - this is where a member of staff samples the composition of your waste and weighs the waste and/or recycling generated on a regular basis.</t>
  </si>
  <si>
    <t>How do I calculate the weight of my waste?</t>
  </si>
  <si>
    <r>
      <rPr>
        <sz val="11"/>
        <color indexed="56"/>
        <rFont val="Calibri"/>
        <family val="2"/>
      </rPr>
      <t xml:space="preserve">No, these factors are not appropriate. For specific procurement factors, please see the </t>
    </r>
    <r>
      <rPr>
        <sz val="11"/>
        <color indexed="12"/>
        <rFont val="Calibri"/>
        <family val="2"/>
      </rPr>
      <t>‘</t>
    </r>
    <r>
      <rPr>
        <u/>
        <sz val="11"/>
        <color indexed="12"/>
        <rFont val="Calibri"/>
        <family val="2"/>
      </rPr>
      <t xml:space="preserve">Material' use </t>
    </r>
    <r>
      <rPr>
        <sz val="11"/>
        <color indexed="56"/>
        <rFont val="Calibri"/>
        <family val="2"/>
      </rPr>
      <t>tab.</t>
    </r>
  </si>
  <si>
    <t>Can I use these materials factors for goods my organisation procures?</t>
  </si>
  <si>
    <t>Waste type</t>
  </si>
  <si>
    <t>Anaerobic digestion</t>
  </si>
  <si>
    <t>Landfill</t>
  </si>
  <si>
    <t>Composting</t>
  </si>
  <si>
    <t>Combustion</t>
  </si>
  <si>
    <t>Closed-loop</t>
  </si>
  <si>
    <t>Open-loop</t>
  </si>
  <si>
    <t>Re-use</t>
  </si>
  <si>
    <t>Batteries</t>
  </si>
  <si>
    <t>WEEE - small</t>
  </si>
  <si>
    <t>WEEE - mixed</t>
  </si>
  <si>
    <t>WEEE - large</t>
  </si>
  <si>
    <t>WEEE - fridges and freezers</t>
  </si>
  <si>
    <t>Commercial and industrial waste</t>
  </si>
  <si>
    <t>Organic: mixed food and garden waste</t>
  </si>
  <si>
    <t>Organic: garden waste</t>
  </si>
  <si>
    <t>Organic: food and drink waste</t>
  </si>
  <si>
    <t>Household residual waste</t>
  </si>
  <si>
    <t>Refuse</t>
  </si>
  <si>
    <t>kg CO2e</t>
  </si>
  <si>
    <t xml:space="preserve">  </t>
  </si>
  <si>
    <t>https://wrap.org.uk/resources/report/carbon-waste-and-resources-metric</t>
  </si>
  <si>
    <t>Company K’s total waste emissions are calculated by adding the two waste disposal subtotals together.</t>
  </si>
  <si>
    <r>
      <t xml:space="preserve">To calculate the emissions from the food waste, it selects the </t>
    </r>
    <r>
      <rPr>
        <sz val="11"/>
        <color indexed="56"/>
        <rFont val="Calibri"/>
        <family val="2"/>
      </rPr>
      <t>‘organic: food and drink waste’category and the appropriate ‘landfill’ factor. It multiplies this factor by the 0.5 tonnes of food waste and to get a waste disposal sub-total. For the white paper, it selects the ‘paper and board: paper’ category and the closed-loop factor (since the paper is sent for recycling into other paper products). This is multiplied by the mass of the white paper recycled to give a further waste disposal sub-total.</t>
    </r>
  </si>
  <si>
    <t>Company K sends 0.5 tonnes of food waste to landfill each year, but has a white paper recycling scheme in place.</t>
  </si>
  <si>
    <t>Example of calculating emissions from waste disposal</t>
  </si>
  <si>
    <r>
      <t xml:space="preserve">● Users looking to quantify the emissions impact from waste management of the wastes they produce based on how they are disposed may wish to review WRAP's Carbon Waste and Resources Metric. Note that outputs from this metric </t>
    </r>
    <r>
      <rPr>
        <b/>
        <sz val="11"/>
        <color indexed="56"/>
        <rFont val="Calibri"/>
        <family val="2"/>
      </rPr>
      <t>are not suitable for reporting Scope 3 emissions</t>
    </r>
    <r>
      <rPr>
        <sz val="11"/>
        <color indexed="56"/>
        <rFont val="Calibri"/>
        <family val="2"/>
      </rPr>
      <t>.</t>
    </r>
  </si>
  <si>
    <r>
      <t xml:space="preserve">●  For landfill, the factors in the tables include collection, transportion and landfill emissions (‘gate to grave’). For combustion and recycling, the factors consider transport to an energy recovery or materials reclamation facility only. This is in line with </t>
    </r>
    <r>
      <rPr>
        <u/>
        <sz val="11"/>
        <color indexed="12"/>
        <rFont val="Calibri"/>
        <family val="2"/>
      </rPr>
      <t>GHG Protocol Guidelines</t>
    </r>
    <r>
      <rPr>
        <sz val="11"/>
        <color indexed="56"/>
        <rFont val="Calibri"/>
        <family val="2"/>
      </rPr>
      <t xml:space="preserve">, with subsequent emissions attributed to electricity generation or recycled material production respectively.  </t>
    </r>
  </si>
  <si>
    <r>
      <t>●  These factors cannot be used to determine the relative lifecycle merit of different waste management options. This is because the emissions from energy recovery, recycling, composting and anaerobic digestion are attributed to the user of the recycled materials, not the producer of the waste, in line with</t>
    </r>
    <r>
      <rPr>
        <sz val="11"/>
        <color indexed="56"/>
        <rFont val="Calibri"/>
        <family val="2"/>
      </rPr>
      <t xml:space="preserve"> </t>
    </r>
    <r>
      <rPr>
        <u/>
        <sz val="11"/>
        <color indexed="12"/>
        <rFont val="Calibri"/>
        <family val="2"/>
      </rPr>
      <t>GHG Protocol Guidelines</t>
    </r>
    <r>
      <rPr>
        <sz val="11"/>
        <color indexed="56"/>
        <rFont val="Calibri"/>
        <family val="2"/>
      </rPr>
      <t xml:space="preserve">.      </t>
    </r>
  </si>
  <si>
    <t>●  To calculate the emissions from multiple waste streams, the emissions sub totals may be added up.</t>
  </si>
  <si>
    <t>Waste disposal figures should be used for end-of-life disposal of different materials using a variety of different disposal methods.</t>
  </si>
  <si>
    <t>Waste disposal</t>
  </si>
  <si>
    <t>Please note - the international factors included are an average of short and long-haul flights, which explains the difference between the UK factors and the international ones.</t>
  </si>
  <si>
    <r>
      <rPr>
        <sz val="11"/>
        <color indexed="56"/>
        <rFont val="Calibri"/>
        <family val="2"/>
      </rPr>
      <t>In the 2015 update, a brand new set of aviation factors were introduced where aviation factors are now being presented for international flights between non-UK destinations. This is a relatively high-level analysis and allows users to choose a different factor for air travel if flying between countries outside of the UK. All factors presented are for direct (non-stop) flights only. This analysis was only possible for passenger air travel. However, in the interests of consistency with the air freight travel, international freight factors have been included. These factors have been set equal to the current UK, long-haul freight factors.  See the '</t>
    </r>
    <r>
      <rPr>
        <u/>
        <sz val="11"/>
        <color indexed="12"/>
        <rFont val="Calibri"/>
        <family val="2"/>
      </rPr>
      <t>Freighting goods</t>
    </r>
    <r>
      <rPr>
        <sz val="11"/>
        <color indexed="56"/>
        <rFont val="Calibri"/>
        <family val="2"/>
      </rPr>
      <t>' and 'WTT- delivery vehs &amp; freight' tabs for these factors.</t>
    </r>
  </si>
  <si>
    <t>Tell me more about the international factors that were introduced in 2015</t>
  </si>
  <si>
    <t>All the factors include the distance uplift of 8% to compensate for planes not flying using the most direct route (such as flying around international airspace and stacking).  Historical factors have also included a distance uplift, though it was 9% for 2012 and before. If users did not previously include the distance uplift, then they should rebaseline their historical dataset. However, if users wish to continue to not include the distance uplift, then it should be manually removed from the current factors.</t>
  </si>
  <si>
    <t>My organisation has previously reported using factors without the distance uplift, what should I do?</t>
  </si>
  <si>
    <t>Users should generally use the ‘including indirect effects of non-CO2 emissions’ factors, which incorporate a 90% increase in CO2 emissions to approximate the indirect impact of non-CO2 emissions from aviation (such as water vapour, contrails and NOx). If the user’s historical data do not include these indirect effects, then they should rebaseline their historical dataset to include the effect going forward. However, users should be aware of the significant scientific uncertainty surrounding the quantification of these impacts. If organisations do not wish to include the indirect effects, then they should continue to select the ‘Direct effects from CO2, CH4 and N2O emissions only’ factors.</t>
  </si>
  <si>
    <t xml:space="preserve">My organisation has previously reported using factors for direct effects of CO2, CH4 and N2O emissions only, what should I do?	</t>
  </si>
  <si>
    <r>
      <t>There are no confirmed industry benchmarks that provide accurate CO</t>
    </r>
    <r>
      <rPr>
        <vertAlign val="subscript"/>
        <sz val="11"/>
        <color indexed="56"/>
        <rFont val="Calibri"/>
        <family val="2"/>
      </rPr>
      <t>2</t>
    </r>
    <r>
      <rPr>
        <sz val="11"/>
        <color indexed="56"/>
        <rFont val="Calibri"/>
        <family val="2"/>
      </rPr>
      <t>e/£ spend data for air travel. We recommend that organisations improve their data collection processes so that they can report on distance (for which CO</t>
    </r>
    <r>
      <rPr>
        <vertAlign val="subscript"/>
        <sz val="11"/>
        <color indexed="56"/>
        <rFont val="Calibri"/>
        <family val="2"/>
      </rPr>
      <t>2</t>
    </r>
    <r>
      <rPr>
        <sz val="11"/>
        <color indexed="56"/>
        <rFont val="Calibri"/>
        <family val="2"/>
      </rPr>
      <t>e/km figures are available). Alternatively, organisations may, over a number of years, collect their own data and generate their own benchmarks.</t>
    </r>
  </si>
  <si>
    <t>Our organisation only has data on spend. How can I use this to calculate our air travel?</t>
  </si>
  <si>
    <t xml:space="preserve">Air travel factors are calculated on the basis of the area of the plane each passenger takes up. If a plane is comprised totally of business-class seats, as opposed to more closely packed economy class seats, fewer passengers can fly. Therefore, each passenger takes a larger share of the emissions. </t>
  </si>
  <si>
    <t>Why is the impact of flying in business class higher than economy?</t>
  </si>
  <si>
    <t>Broadly speaking the definition of domestic flights, are those within the UK, short-haul are those within Europe, long-haul are outside of Europe and international flights are those between non-UK destinations.</t>
  </si>
  <si>
    <t>How do you define domestic, short-haul, long-haul and international flights?</t>
  </si>
  <si>
    <t>passenger.km</t>
  </si>
  <si>
    <t>First class</t>
  </si>
  <si>
    <t>Business class</t>
  </si>
  <si>
    <t>Premium economy class</t>
  </si>
  <si>
    <t>Economy class</t>
  </si>
  <si>
    <t>Average passenger</t>
  </si>
  <si>
    <t>International, to/from non-UK</t>
  </si>
  <si>
    <t>Long-haul, to/from UK</t>
  </si>
  <si>
    <t>Short-haul, to/from UK</t>
  </si>
  <si>
    <t>Domestic, to/from UK</t>
  </si>
  <si>
    <t>Flights</t>
  </si>
  <si>
    <t>Class</t>
  </si>
  <si>
    <t>Haul</t>
  </si>
  <si>
    <t>Direct effects of CO2, CH4 and N2O emissions only</t>
  </si>
  <si>
    <t>Including indirect effects of non-CO2 emissions</t>
  </si>
  <si>
    <t>The company then multiplies the distance (km) travelled in each class for each category of journey by the appropriate conversion factor. Company L uses the factor set that includes indirect effects of non-CO2 emissions.  Where the ‘haul’ of the journey is known, but the class is unknown, the company uses the ‘average passenger’ factor.</t>
  </si>
  <si>
    <t xml:space="preserve">A subsidiary of company L does not use the same travel agent. Instead, it uses its expenses system to note the flight type, distance and class of travel each time an employee flies. </t>
  </si>
  <si>
    <t>Company L reports its emissions from flights over the course of a year. To do so it requests a report from its dedicated travel agent, which reports the distances travelled for domestic, short-haul and long-haul flights, in each class of travel (ranging from economy to first class).</t>
  </si>
  <si>
    <t>Example of calculating emissions from air travel</t>
  </si>
  <si>
    <t>●  Organisations should produce comparable reporting. Therefore, they should avoid reporting emissions including indirect effects of non-CO2 emissions in one year and direct effects only in another year as this may skew the interpretation of their reporting.</t>
  </si>
  <si>
    <t xml:space="preserve">●  Organisations should include the indirect effects of non-CO2 emissions when reporting air travel emissions to capture the full climate impact of their travel. However, it should be noted that there is significant scientific uncertainty around the magnitude of the indirect effect of non-CO2 aviation emissions and it is an active area of research. Further information can be found in paragraphs 8.37-8.41 in the Methodology Paper. </t>
  </si>
  <si>
    <r>
      <t>●  Emissions from aviation have both direct (CO</t>
    </r>
    <r>
      <rPr>
        <vertAlign val="subscript"/>
        <sz val="11"/>
        <color indexed="56"/>
        <rFont val="Calibri"/>
        <family val="2"/>
      </rPr>
      <t>2</t>
    </r>
    <r>
      <rPr>
        <sz val="11"/>
        <color indexed="56"/>
        <rFont val="Calibri"/>
        <family val="2"/>
      </rPr>
      <t xml:space="preserve"> , CH</t>
    </r>
    <r>
      <rPr>
        <vertAlign val="subscript"/>
        <sz val="11"/>
        <color indexed="56"/>
        <rFont val="Calibri"/>
        <family val="2"/>
      </rPr>
      <t>4</t>
    </r>
    <r>
      <rPr>
        <sz val="11"/>
        <color indexed="56"/>
        <rFont val="Calibri"/>
        <family val="2"/>
      </rPr>
      <t xml:space="preserve"> and N</t>
    </r>
    <r>
      <rPr>
        <vertAlign val="subscript"/>
        <sz val="11"/>
        <color indexed="56"/>
        <rFont val="Calibri"/>
        <family val="2"/>
      </rPr>
      <t>2</t>
    </r>
    <r>
      <rPr>
        <sz val="11"/>
        <color indexed="56"/>
        <rFont val="Calibri"/>
        <family val="2"/>
      </rPr>
      <t>O) and indirect (non-CO</t>
    </r>
    <r>
      <rPr>
        <vertAlign val="subscript"/>
        <sz val="11"/>
        <color indexed="56"/>
        <rFont val="Calibri"/>
        <family val="2"/>
      </rPr>
      <t>2</t>
    </r>
    <r>
      <rPr>
        <sz val="11"/>
        <color indexed="56"/>
        <rFont val="Calibri"/>
        <family val="2"/>
      </rPr>
      <t xml:space="preserve"> emissions e.g. water vapour, contrails, NOx) climate change effects. Two sets of emission factors are presented here; one that includes the indirect effects of non-CO</t>
    </r>
    <r>
      <rPr>
        <vertAlign val="subscript"/>
        <sz val="11"/>
        <color indexed="56"/>
        <rFont val="Calibri"/>
        <family val="2"/>
      </rPr>
      <t>2</t>
    </r>
    <r>
      <rPr>
        <sz val="11"/>
        <color indexed="56"/>
        <rFont val="Calibri"/>
        <family val="2"/>
      </rPr>
      <t xml:space="preserve"> emissions and one that represents direct effects only. </t>
    </r>
  </si>
  <si>
    <t>Air conversion factors should be used to report Scope 3 emissions for individuals flying for work purposes.</t>
  </si>
  <si>
    <t>Business travel- air</t>
  </si>
  <si>
    <t>Average (all passenger)</t>
  </si>
  <si>
    <t>Car passenger</t>
  </si>
  <si>
    <t>Foot passenger</t>
  </si>
  <si>
    <t>Ferry</t>
  </si>
  <si>
    <t>The total km travelled on the ferry is multiplied by the appropriate conversion factors to produce company M's Scope 3 emissions at sea.</t>
  </si>
  <si>
    <t>Company M uses the conversion factors appropriate for ferry journeys. It has two options – for a passenger travelling by car on a ferry or as a foot passenger.</t>
  </si>
  <si>
    <t>Company M is based on the Isle of Wight and wishes to report the emissions of business travel on the ferry.</t>
  </si>
  <si>
    <t>Example of calculating emissions from business travel- sea</t>
  </si>
  <si>
    <r>
      <t xml:space="preserve">●  The business travel- sea conversion factors are for use for passenger travel, not for freighting goods. Full freight factors are available in the </t>
    </r>
    <r>
      <rPr>
        <sz val="11"/>
        <color indexed="56"/>
        <rFont val="Calibri"/>
        <family val="2"/>
      </rPr>
      <t>‘freighting goods’ listing.</t>
    </r>
  </si>
  <si>
    <t>Sea-based conversion factors should be used to report travel for business purposes on ferries.</t>
  </si>
  <si>
    <t>Business travel- sea</t>
  </si>
  <si>
    <r>
      <rPr>
        <i/>
        <sz val="11"/>
        <color indexed="56"/>
        <rFont val="Calibri"/>
        <family val="2"/>
      </rPr>
      <t>Note:</t>
    </r>
    <r>
      <rPr>
        <sz val="11"/>
        <color indexed="56"/>
        <rFont val="Calibri"/>
        <family val="2"/>
      </rPr>
      <t xml:space="preserve"> The Plug-in Hybrid Electric Vehicle category also includes Range-Extended Electric Vehicles (also known as REEVs, ER-EVs or REX).</t>
    </r>
  </si>
  <si>
    <t>London Underground</t>
  </si>
  <si>
    <t>Light rail and tram</t>
  </si>
  <si>
    <t>International rail</t>
  </si>
  <si>
    <t>National rail</t>
  </si>
  <si>
    <t>Rail</t>
  </si>
  <si>
    <t>Coach</t>
  </si>
  <si>
    <t>Average local bus</t>
  </si>
  <si>
    <t>Local London bus</t>
  </si>
  <si>
    <t>Local bus (not London)</t>
  </si>
  <si>
    <t>Bus</t>
  </si>
  <si>
    <t>Black cab</t>
  </si>
  <si>
    <t>Regular taxi</t>
  </si>
  <si>
    <t>Taxis</t>
  </si>
  <si>
    <t>Average</t>
  </si>
  <si>
    <t>Large</t>
  </si>
  <si>
    <t>Medium</t>
  </si>
  <si>
    <t>Small</t>
  </si>
  <si>
    <t>Motorbike</t>
  </si>
  <si>
    <t>Unknown</t>
  </si>
  <si>
    <t>Hybrid</t>
  </si>
  <si>
    <t>In each case, the total km travelled for each mode of transport is multiplied by the appropriate conversion factor to produce company N's Scope 3 emissions for land-based modes of transport.</t>
  </si>
  <si>
    <t>The members of company N's large sales team travel extensively on public transport. The company accounts for this in Scope 3 using appropriate conversion factors for bus, tube and rail transport.</t>
  </si>
  <si>
    <t>Example of calculating emissions from business travel - land</t>
  </si>
  <si>
    <t>●  The market segment conversion factors related to the vehicle market segments are specifically defined by the UK Society of Motor Manufacturers and Traders (SMMT).</t>
  </si>
  <si>
    <t xml:space="preserve">● Please see the FAQs at the bottom of this page for further information on the conversion factors for electric vehicles. </t>
  </si>
  <si>
    <t>● To avoid double-counting of emissions, do not include activity/emissions resulting from the use of plug-in electric vehicles that are charged predominantly on your organisation's premises if you are also already reporting the emissions resulting from your electricity consumed there.</t>
  </si>
  <si>
    <t>●  The conversion factors for electric cars are the same as those in the ‘passenger vehicles’ listings PLUS the emissions from the electricity consumption . Where a car is not owned or controlled by the reporting organisation, the vehicles should be accounted for in Scope 3 as opposed to Scope 1 (for petrol/diesel use) and Scope 2 (for electricity use), but the conversion factors and their categories remain the same.</t>
  </si>
  <si>
    <t>●  It should be noted that the conversion factors for cars and vans (excluding plug-in electric vehicles) are the same as those in the ‘passenger vehicles’ and ‘delivery vehicles’ listings. Where a car or van is not owned or controlled by the reporting organisation, the vehicles should be accounted for in Scope 3 as opposed to Scope 1, but the conversion factors and their categories remain the same.</t>
  </si>
  <si>
    <t>●  Users should be mindful of the difference between vehicle km conversion factors and passenger km conversion factors. Vehicle km conversion factors should be applied to a whole vehicle (such as a car or taxi) being used for business purposes. Passenger km factors should be used when single passengers are travelling by means of mass transport (such as by train ) and the aim is to report emissions on a single-person basis, not account for the whole vehicle.</t>
  </si>
  <si>
    <t>Land-based conversion factors should be used for travel for business purposes in assets not owned or directly operated by a business. This includes mileage for business purposes in cars owned by employees, public transport, hire cars, and so on.</t>
  </si>
  <si>
    <t>Business travel- land</t>
  </si>
  <si>
    <t>In the 2015 update, a brand new set of aviation factors were introduced where aviation factors are now being presented for international flights between non-UK destinations. This analysis was only possible for passenger air travel. However, in the interests of consistency with the air-freight travel, international freight factors have been included this year. These factors have been set equal to the current UK, long-haul freight factors.
Please note - the international factors included are an average of short and long-haul flights, which explains the difference between the UK factors and the international ones.</t>
  </si>
  <si>
    <t>Tell me more about the international flight factors that were introduced in 2015</t>
  </si>
  <si>
    <t>All the factors include the distance uplift of 8% to compensate for planes not flying using the most direct route (such as flying around international airspace and stacking). Historical factors have also included a distance uplift, though it was 9% for 2012 and before. Users should include the distance uplift of 8%, or remove it manually in exceptional cases where they do not wish to include it. 
Users should also generally use the ‘including indirect effects of non-CO2 emissions’ factors, which incorporate a 90% increase in CO2 emissions to approximate the indirect impact of non-CO2 emissions from aviation (such as water vapour, contrails and NOx). If the user’s historical data do not include these indirect effects, then they should rebaseline their historical dataset to include the effect going forward. However, users should be aware of the significant scientific uncertainty surrounding the quantification of these impacts. If organisations do not wish to include the indirect effects, then they should continue to select the ‘Direct effects from CO2, CH4 and N2O emissions only’ factors.</t>
  </si>
  <si>
    <t>My organisation has previously reported using aviation factors without the distance uplift or indirect effects from non-CO2 emissions. What should I do?</t>
  </si>
  <si>
    <t xml:space="preserve"> All dwt</t>
  </si>
  <si>
    <t>Refrigerated cargo</t>
  </si>
  <si>
    <t>Large RoPax ferry</t>
  </si>
  <si>
    <t>0–1999 LM</t>
  </si>
  <si>
    <t>2000+ LM</t>
  </si>
  <si>
    <t>RoRo-Ferry</t>
  </si>
  <si>
    <t>0–3999 CEU</t>
  </si>
  <si>
    <t>4000+ CEU</t>
  </si>
  <si>
    <t>Vehicle transport</t>
  </si>
  <si>
    <t>0–999 TEU</t>
  </si>
  <si>
    <t>1000–1999 TEU</t>
  </si>
  <si>
    <t>2000–2999 TEU</t>
  </si>
  <si>
    <t>3000–4999 TEU</t>
  </si>
  <si>
    <t>5000–7999 TEU</t>
  </si>
  <si>
    <t>8000+ TEU</t>
  </si>
  <si>
    <t>Container ship</t>
  </si>
  <si>
    <t>0–4999 dwt 100+ TEU</t>
  </si>
  <si>
    <t>5000–9999 dwt 100+ TEU</t>
  </si>
  <si>
    <t>10,000+ dwt 100+ TEU</t>
  </si>
  <si>
    <t>0–4999 dwt</t>
  </si>
  <si>
    <t>5000–9999 dwt</t>
  </si>
  <si>
    <t>10,000+ dwt</t>
  </si>
  <si>
    <t>General cargo</t>
  </si>
  <si>
    <t>0–9999 dwt</t>
  </si>
  <si>
    <t>10,000–34,999 dwt</t>
  </si>
  <si>
    <t>35,000–59,999 dwt</t>
  </si>
  <si>
    <t>60,000–99,999 dwt</t>
  </si>
  <si>
    <t>100,000–199,999 dwt</t>
  </si>
  <si>
    <t>200,000+ dwt</t>
  </si>
  <si>
    <t>Bulk carrier</t>
  </si>
  <si>
    <t>Cargo ship</t>
  </si>
  <si>
    <t>Size</t>
  </si>
  <si>
    <t>0–49,999 m3</t>
  </si>
  <si>
    <t>50,000+ m3</t>
  </si>
  <si>
    <t>LPG Tanker</t>
  </si>
  <si>
    <t>0–199,999 m3</t>
  </si>
  <si>
    <t>200,000+ m3</t>
  </si>
  <si>
    <t>LNG tanker</t>
  </si>
  <si>
    <t>10,000–19,999 dwt</t>
  </si>
  <si>
    <t>20,000+ dwt</t>
  </si>
  <si>
    <t xml:space="preserve">Chemical tanker </t>
  </si>
  <si>
    <t>20,000–59,999 dwt</t>
  </si>
  <si>
    <t>60,000+ dwt</t>
  </si>
  <si>
    <t xml:space="preserve">Products tanker </t>
  </si>
  <si>
    <t>10,000–59,999 dwt</t>
  </si>
  <si>
    <t>60,000–79,999 dwt</t>
  </si>
  <si>
    <t>80,000–119,999 dwt</t>
  </si>
  <si>
    <t>120,000–199,999 dwt</t>
  </si>
  <si>
    <t>Crude tanker</t>
  </si>
  <si>
    <t>Sea tanker</t>
  </si>
  <si>
    <t>Freight train</t>
  </si>
  <si>
    <t>Freight flights</t>
  </si>
  <si>
    <t>Direct effects from CO2, CH4 and N2O emissions only</t>
  </si>
  <si>
    <t>Including the indirect effects of non-CO2 emissions</t>
  </si>
  <si>
    <t>All HGVs</t>
  </si>
  <si>
    <t>All artics</t>
  </si>
  <si>
    <t>Articulated (&gt;33t)</t>
  </si>
  <si>
    <t>Articulated (&gt;3.5 - 33t)</t>
  </si>
  <si>
    <t>All rigids</t>
  </si>
  <si>
    <t>Rigid (&gt;17 tonnes)</t>
  </si>
  <si>
    <t>Rigid (&gt;7.5 tonnes-17 tonnes)</t>
  </si>
  <si>
    <t>Rigid (&gt;3.5 - 7.5 tonnes)</t>
  </si>
  <si>
    <t>HGV refrigerated (all diesel)</t>
  </si>
  <si>
    <t>Average laden</t>
  </si>
  <si>
    <t>100% Laden</t>
  </si>
  <si>
    <t>50% Laden</t>
  </si>
  <si>
    <t>0% Laden</t>
  </si>
  <si>
    <t>HGV (all diesel)</t>
  </si>
  <si>
    <r>
      <t>For the</t>
    </r>
    <r>
      <rPr>
        <i/>
        <sz val="11"/>
        <color indexed="56"/>
        <rFont val="Calibri"/>
        <family val="2"/>
      </rPr>
      <t xml:space="preserve"> </t>
    </r>
    <r>
      <rPr>
        <sz val="11"/>
        <color indexed="56"/>
        <rFont val="Calibri"/>
        <family val="2"/>
      </rPr>
      <t>‘goods out’ (that is, from its RDC to customers), company O delivers in small vans, using optimised route planning. For this, it uses the van freight factors on a whole-vehicle basis since it knows how many km its vans travel with a variety of goods delivered each day.</t>
    </r>
  </si>
  <si>
    <t>For goods delivered by train from the docks to the company's regional distribution centre (RDC), it can again calculate the tonne.km travelled since it knows the location of the docks and that of its RDC. The company can then multiply this by the tonne.km conversion factor for freight-train emissions.</t>
  </si>
  <si>
    <r>
      <t>For its</t>
    </r>
    <r>
      <rPr>
        <sz val="11"/>
        <color indexed="56"/>
        <rFont val="Calibri"/>
        <family val="2"/>
      </rPr>
      <t xml:space="preserve"> ‘goods in’, it knows the mass of items shipped to the UK by cargo ship, since this is on the delivery dockets. It knows which country the goods are being shipped from so it can work out the km travelled during import.  Company O takes the tonnage and multiplies it by the distance travelled to achieve a tonne.km value. It then multiplies by the appropriate cargo ship factor for its ship type (in this case, ‘general cargo, unknown’). This provides the emissions for the ‘goods in’.</t>
    </r>
  </si>
  <si>
    <t>To account for this considerable Scope 3 impact, it quantifies its upstream and downstream freight emissions.</t>
  </si>
  <si>
    <t>Company O is an online retailer and understands that one of its largest impacts is the goods it has freighted to its regional storage facilities for sorting and the goods that are subsequently couriered to its customers.</t>
  </si>
  <si>
    <t>Example of calculating emissions from freighting goods</t>
  </si>
  <si>
    <t>● Please see the FAQs at the bottom of this page for further information on the conversion factors for freighting goods vehicles, including electric vehicles.</t>
  </si>
  <si>
    <t>●  Emissions from aviation have both direct (CO2, CH4 and N2O) and indirect (non-CO2 emissions e.g. water vapour, contrails, NOx) climate change effects. Two sets of emission factors for air freight are presented here; one that includes the indirect effects of non-CO2 emissions and one that represents direct effects only. 
Organisations should include the indirect effects of non-CO2 emissions when reporting air freight emissions to capture the full climate impact of their travel. However, it should be noted that there is significant scientific uncertainty around the magnitude of the indirect effect of non-CO2 aviation emissions and it is an active area of research. Further information can be found in paragraphs 8.37-8.41 in the Methodology Paper.</t>
  </si>
  <si>
    <t>●  Users that are able to gather data on a vehicle km basis should use these data in preference to tonne km data.</t>
  </si>
  <si>
    <r>
      <t>●  For vehicles that run on electricity, care should be taken not to double-count emissions from electricity use that is already captured from reporting of an organisations on-site electricity consumption</t>
    </r>
    <r>
      <rPr>
        <sz val="11"/>
        <color indexed="56"/>
        <rFont val="Calibri"/>
        <family val="2"/>
      </rPr>
      <t xml:space="preserve">. </t>
    </r>
  </si>
  <si>
    <t>●  Where possible users should report on litres of fuel and/or kWh of electricity used for freight rather than on a km basis as this is a more accurate calculation - these conversion factors may be found in the 'Fuels' and 'UK Electricity' tabs.</t>
  </si>
  <si>
    <t>Freighting goods factors should be used specifically for the shipment of goods over land, by sea or by air through a third-party company. Factors are available for a whole vehicle's worth of goods or per tonne of goods shipped via a specific transport mode.</t>
  </si>
  <si>
    <t>Freighting goods</t>
  </si>
  <si>
    <t>The provision of conversion factors is limited by the availability of data in different parts of the world. The datasets used are updated each year, therefore it is expected that a wider range of countries will be covered in the future.</t>
  </si>
  <si>
    <t>Why can't I find a conversion factor for the country I'm interested in?</t>
  </si>
  <si>
    <r>
      <rPr>
        <sz val="11"/>
        <color indexed="62"/>
        <rFont val="Calibri"/>
        <family val="2"/>
      </rPr>
      <t>For more information about how they have been derived, please visit</t>
    </r>
    <r>
      <rPr>
        <u/>
        <sz val="11"/>
        <color indexed="62"/>
        <rFont val="Calibri"/>
        <family val="2"/>
      </rPr>
      <t xml:space="preserve"> https:</t>
    </r>
    <r>
      <rPr>
        <u/>
        <sz val="11"/>
        <color indexed="12"/>
        <rFont val="Calibri"/>
        <family val="2"/>
      </rPr>
      <t xml:space="preserve">//www.hotelfootprints.org </t>
    </r>
    <r>
      <rPr>
        <sz val="11"/>
        <color indexed="62"/>
        <rFont val="Calibri"/>
        <family val="2"/>
      </rPr>
      <t>where more granular data is available by city and segment.</t>
    </r>
  </si>
  <si>
    <t>The hotel stay conversion factors are taken from the Hotel Footprinting Tool, produced by the International Tourism Partnership and Greenview, which have been derived from the Cornell Hotel Sustainability Benchmarking Index that uses annual data from international hotel companies and a standardized industry methodology.</t>
  </si>
  <si>
    <t>How are the hotel stay conversion factors derived?</t>
  </si>
  <si>
    <t>Room per night</t>
  </si>
  <si>
    <t>Vietnam</t>
  </si>
  <si>
    <t>United States</t>
  </si>
  <si>
    <t>United Arab Emirates</t>
  </si>
  <si>
    <t>Turkey</t>
  </si>
  <si>
    <t>Thailand</t>
  </si>
  <si>
    <t>Taiwan, China</t>
  </si>
  <si>
    <t>Switzerland</t>
  </si>
  <si>
    <t>Spain</t>
  </si>
  <si>
    <t>South Africa</t>
  </si>
  <si>
    <t>Slovak Republic</t>
  </si>
  <si>
    <t>Singapore</t>
  </si>
  <si>
    <t>Saudi Arabia</t>
  </si>
  <si>
    <t>Russian Federation</t>
  </si>
  <si>
    <t>Romania</t>
  </si>
  <si>
    <t>Qatar</t>
  </si>
  <si>
    <t>Portugal</t>
  </si>
  <si>
    <t>Poland</t>
  </si>
  <si>
    <t>Philippines</t>
  </si>
  <si>
    <t>Peru</t>
  </si>
  <si>
    <t>Panama</t>
  </si>
  <si>
    <t>Oman</t>
  </si>
  <si>
    <t>New Zealand</t>
  </si>
  <si>
    <t>Netherlands</t>
  </si>
  <si>
    <t>Mexico</t>
  </si>
  <si>
    <t>Maldives</t>
  </si>
  <si>
    <t>Malaysia</t>
  </si>
  <si>
    <t>Macau, China</t>
  </si>
  <si>
    <t>Korea</t>
  </si>
  <si>
    <t>Kazakhstan</t>
  </si>
  <si>
    <t>Jordan</t>
  </si>
  <si>
    <t>Japan</t>
  </si>
  <si>
    <t>Italy</t>
  </si>
  <si>
    <t>Israel</t>
  </si>
  <si>
    <t>Ireland</t>
  </si>
  <si>
    <t>Indonesia</t>
  </si>
  <si>
    <t>India</t>
  </si>
  <si>
    <t>Hong Kong, China</t>
  </si>
  <si>
    <t>Greece</t>
  </si>
  <si>
    <t>Germany</t>
  </si>
  <si>
    <t>France</t>
  </si>
  <si>
    <t>Finland</t>
  </si>
  <si>
    <t>Fiji</t>
  </si>
  <si>
    <t>Egypt</t>
  </si>
  <si>
    <t>Czech Republic</t>
  </si>
  <si>
    <t>Costa Rica</t>
  </si>
  <si>
    <t>Colombia</t>
  </si>
  <si>
    <t>China</t>
  </si>
  <si>
    <t>Chile</t>
  </si>
  <si>
    <t>Canada</t>
  </si>
  <si>
    <t>Brazil</t>
  </si>
  <si>
    <t>Belgium</t>
  </si>
  <si>
    <t>Austria</t>
  </si>
  <si>
    <t>Australia</t>
  </si>
  <si>
    <t>Argentina</t>
  </si>
  <si>
    <t>Hotel stay</t>
  </si>
  <si>
    <t>Country</t>
  </si>
  <si>
    <t>UK (London)</t>
  </si>
  <si>
    <t xml:space="preserve">For each hotel stay, the number of hotel rooms is multiplied by the length of stay (in number of nights) and by the conversion factor for the appropriate country to give the associated emissions. A room night is for the room and does not differentiate for number of travellers staying in the room. </t>
  </si>
  <si>
    <t>For each trip undertaken, Company R records information on the country visited and the number of nights each staff member stays in a hotel for.</t>
  </si>
  <si>
    <t>Company R wants to report the emissions associated with its staff staying at hotels during business trips.</t>
  </si>
  <si>
    <t>Example of calculating emissions from hotel stays</t>
  </si>
  <si>
    <t>●  The conversion factors are provided on a 'room per night' basis and should be applied to each room that is occupied during the stay.  A "room per night" is on a per room basis and does not differentiate for number of travellers staying in the room.</t>
  </si>
  <si>
    <t>●  Unless otherwise stated, conversion factors provided are an average for the specified country.</t>
  </si>
  <si>
    <t>●  The conversion factors provided are for an average class of hotel and can be applied to a stay at any type of hotel.</t>
  </si>
  <si>
    <t>Hotel stay factors should be used to report emissions associated with overnight hotel stays. The emissions from hotel stays are reported as a Scope 3 emissions source.</t>
  </si>
  <si>
    <r>
      <rPr>
        <sz val="11"/>
        <color indexed="56"/>
        <rFont val="Calibri"/>
        <family val="2"/>
      </rPr>
      <t>This tab is for use by organisations using the financial control or equity share boundaries that lease assets from another party. In these cases, check the lease type. If it is an operating lease, use the conversion factors on this tab to report vehicle emissions as Scope 3. Otherwise, use the other conversion factors in the 'Passenger travel' and 'Delivery vehicles' tabs and report emissions as Scope 1. For further information, please read the</t>
    </r>
    <r>
      <rPr>
        <u/>
        <sz val="11"/>
        <color indexed="12"/>
        <rFont val="Calibri"/>
        <family val="2"/>
      </rPr>
      <t xml:space="preserve"> 'Leased assets guidance'.</t>
    </r>
  </si>
  <si>
    <t>I'm confused about whether I should use these factors or the Scope 1 vehicle factors.  I know this is related to my organisational boundary, but I'm still unsure if these conversion factors are appropriate for my organisation's vehicles or not.</t>
  </si>
  <si>
    <t>The miles per gallon (mpg) of the car should be used to convert the distance travelled into litres of fuel used (refer to the ‘conversions’ listing to find values to assist this calculation). The conversion factor for litres of fuel can then be applied. This will give a more accurate view of the actual emissions from the car (the conversion factors for car mileage represent the average mpg of the whole UK car population, so knowing your car’s actual mpg and using this value will yield more precise results).</t>
  </si>
  <si>
    <t>I know the average mpg of my passenger vehicles as well as mileage. Can this be used to improve my calculations?</t>
  </si>
  <si>
    <t>The conversion factors are based on information from the Department for Transport, which regularly analyses the mix of cars/vans on the road in the UK through Driver and Vehicle Licensing Agency (DVLA) records and automatic number plate recognition (ANPR) data. The conversion factors are updated each year to reflect changes in the spectrum of cars/vans of different types and ages being driven.</t>
  </si>
  <si>
    <t>Do the conversion factors take into account the age of vehicles?</t>
  </si>
  <si>
    <t>Managed motorbikes</t>
  </si>
  <si>
    <t>Managed HGV refrigerated (all diesel)</t>
  </si>
  <si>
    <t>Managed HGV (all diesel)</t>
  </si>
  <si>
    <t>Managed vans</t>
  </si>
  <si>
    <t>Managed cars (by size)</t>
  </si>
  <si>
    <t>Managed cars (by market segment)</t>
  </si>
  <si>
    <t>The total km travelled is multiplied by the appropriate conversion factor to produce company Q's passenger vehicle emissions.</t>
  </si>
  <si>
    <r>
      <t>Company Q uses conversion factors appropriate to each of its managed assets. For example, for its 12-tonne gross vehicle weight rigid HGV, it applies th</t>
    </r>
    <r>
      <rPr>
        <sz val="11"/>
        <color indexed="56"/>
        <rFont val="Calibri"/>
        <family val="2"/>
      </rPr>
      <t>e ‘rigid  (&gt;7.5 tonnes-17 tonnes)’ factor. It also has some other articulated HGVs on short-term leases at a site further afield for which size remains unknown. Therefore, it uses the ‘all artics’ factor, which is an appropriate average figure.</t>
    </r>
  </si>
  <si>
    <t xml:space="preserve">Company Q reports the emissions from the mileage travelled in heavy goods vehicles (HGVs) on a long-term lease.  </t>
  </si>
  <si>
    <t>Example of calculating emissions from managed assets- vehicles</t>
  </si>
  <si>
    <t>● Please see the FAQs at the bottom of this page for further information on the conversion factors for managed assets vehicles, including electric vehicles.</t>
  </si>
  <si>
    <t>●  The conversion factors for electric cars and vans are the same as those in the ‘passenger vehicles’ and ‘delivery vehicles’ listings PLUS the emissions from the electricity consumption . Where a car or van is not owned or controlled by the reporting organisation, the vehicles should be accounted for in Scope 3 as opposed to Scope 1 (for petrol/diesel use) and Scope 2 (for electricity use), but the conversion factors and their categories remain the same.</t>
  </si>
  <si>
    <r>
      <t>●  For vehicles that run on biofuels, please refer to the ‘bioenergy’ conversion factors. It should be noted that any vehicle running on biofuel that is reported in Scope 3 should also have an ‘outside of scopes’ CO</t>
    </r>
    <r>
      <rPr>
        <vertAlign val="subscript"/>
        <sz val="11"/>
        <color indexed="56"/>
        <rFont val="Calibri"/>
        <family val="2"/>
      </rPr>
      <t>2</t>
    </r>
    <r>
      <rPr>
        <sz val="11"/>
        <color indexed="56"/>
        <rFont val="Calibri"/>
        <family val="2"/>
      </rPr>
      <t xml:space="preserve"> figure reported separately. </t>
    </r>
  </si>
  <si>
    <r>
      <rPr>
        <sz val="11"/>
        <color indexed="56"/>
        <rFont val="Calibri"/>
        <family val="2"/>
      </rPr>
      <t xml:space="preserve">●  For vehicles where an organisation has data in litres of fueland/or kWh of electricity used, the </t>
    </r>
    <r>
      <rPr>
        <sz val="11"/>
        <color indexed="30"/>
        <rFont val="Calibri"/>
        <family val="2"/>
      </rPr>
      <t>‘</t>
    </r>
    <r>
      <rPr>
        <u/>
        <sz val="11"/>
        <color indexed="30"/>
        <rFont val="Calibri"/>
        <family val="2"/>
      </rPr>
      <t>Fuels</t>
    </r>
    <r>
      <rPr>
        <sz val="11"/>
        <color indexed="56"/>
        <rFont val="Calibri"/>
        <family val="2"/>
      </rPr>
      <t>’ or 'UK Electricity' conversion factors should be applied, which provides more accurate emissions results.</t>
    </r>
  </si>
  <si>
    <t>Managed assets- vehicles factors should be used to report emissions from vehicles that are used by a reporting organisation, but are not owned by the organisation and generally do not appear on the organisation's balance sheet. The emissions from managed assets are reported as a Scope 3 emissions source.</t>
  </si>
  <si>
    <t>Managed assets- vehicles</t>
  </si>
  <si>
    <t>Trasmissione e distribuzione energia elettrica</t>
  </si>
  <si>
    <t>Fornitura acqua</t>
  </si>
  <si>
    <t>Scarico acqua</t>
  </si>
  <si>
    <t>Consumo elettrico totale</t>
  </si>
  <si>
    <t>m3</t>
  </si>
  <si>
    <t>Volume di acqua scaricata</t>
  </si>
  <si>
    <t>Materiali forniti da terzi</t>
  </si>
  <si>
    <t>Aggregati</t>
  </si>
  <si>
    <t>Mattoni</t>
  </si>
  <si>
    <t>Calcestruzzo</t>
  </si>
  <si>
    <t>Isolamento</t>
  </si>
  <si>
    <t>Oli minerali</t>
  </si>
  <si>
    <t>Cartongesso</t>
  </si>
  <si>
    <t>Legno</t>
  </si>
  <si>
    <t>Gomma / pneumatici</t>
  </si>
  <si>
    <t>Metalli (incluso acciaio)</t>
  </si>
  <si>
    <t>Vetro</t>
  </si>
  <si>
    <t>Carta e cartone</t>
  </si>
  <si>
    <t>Materiali di scarto</t>
  </si>
  <si>
    <t xml:space="preserve">Viaggi del personale </t>
  </si>
  <si>
    <t>Viaggi su strada in mezzi di terzi</t>
  </si>
  <si>
    <t>Trasporto materiali</t>
  </si>
  <si>
    <t>Autocarri fino a 3.5t</t>
  </si>
  <si>
    <t>Autocarri e auto-articolati oltre a 3.5t</t>
  </si>
  <si>
    <t>Autocarri refrigerati oltre a 3.5t</t>
  </si>
  <si>
    <t>Voli cargo domestici</t>
  </si>
  <si>
    <t>Voli cargo internazionali</t>
  </si>
  <si>
    <t>Trasporto su rotaia</t>
  </si>
  <si>
    <t>Soggiorni in hotel</t>
  </si>
  <si>
    <t>Fattore emissivo specifico [kgCO2eq/kWh]</t>
  </si>
  <si>
    <t>Fattore emissivo specifico [kgCO2eq/UdM]</t>
  </si>
  <si>
    <t>Veicoli in gestione (non di proprietà)</t>
  </si>
  <si>
    <t>TOTALE SCOPE 3</t>
  </si>
  <si>
    <t>SCOPE 1</t>
  </si>
  <si>
    <t>SCOPE 2</t>
  </si>
  <si>
    <t>SCOPE 3</t>
  </si>
  <si>
    <t xml:space="preserve">TOTAL </t>
  </si>
  <si>
    <r>
      <t>The aviation fuel factors currently only account for the direct effect of CO</t>
    </r>
    <r>
      <rPr>
        <vertAlign val="subscript"/>
        <sz val="11"/>
        <color indexed="56"/>
        <rFont val="Calibri"/>
        <family val="2"/>
      </rPr>
      <t>2</t>
    </r>
    <r>
      <rPr>
        <sz val="11"/>
        <color indexed="56"/>
        <rFont val="Calibri"/>
        <family val="2"/>
      </rPr>
      <t>, CH</t>
    </r>
    <r>
      <rPr>
        <vertAlign val="subscript"/>
        <sz val="11"/>
        <color indexed="56"/>
        <rFont val="Calibri"/>
        <family val="2"/>
      </rPr>
      <t xml:space="preserve">4 </t>
    </r>
    <r>
      <rPr>
        <sz val="11"/>
        <color indexed="56"/>
        <rFont val="Calibri"/>
        <family val="2"/>
      </rPr>
      <t>and N</t>
    </r>
    <r>
      <rPr>
        <vertAlign val="subscript"/>
        <sz val="11"/>
        <color indexed="56"/>
        <rFont val="Calibri"/>
        <family val="2"/>
      </rPr>
      <t>2</t>
    </r>
    <r>
      <rPr>
        <sz val="11"/>
        <color indexed="56"/>
        <rFont val="Calibri"/>
        <family val="2"/>
      </rPr>
      <t>O emissions. Organisations should include the indirect effects of non-CO</t>
    </r>
    <r>
      <rPr>
        <vertAlign val="subscript"/>
        <sz val="11"/>
        <color indexed="56"/>
        <rFont val="Calibri"/>
        <family val="2"/>
      </rPr>
      <t>2</t>
    </r>
    <r>
      <rPr>
        <sz val="11"/>
        <color indexed="56"/>
        <rFont val="Calibri"/>
        <family val="2"/>
      </rPr>
      <t xml:space="preserve"> emissions when reporting air travel emissions to capture the full climate impact of their travel, as indicated in the ‘Business travel- air’ tab. To do this, it is recommended that a multiplier of 1.9 is applied to the CO</t>
    </r>
    <r>
      <rPr>
        <vertAlign val="subscript"/>
        <sz val="11"/>
        <color indexed="56"/>
        <rFont val="Calibri"/>
        <family val="2"/>
      </rPr>
      <t xml:space="preserve">2 </t>
    </r>
    <r>
      <rPr>
        <sz val="11"/>
        <color indexed="56"/>
        <rFont val="Calibri"/>
        <family val="2"/>
      </rPr>
      <t>component only of the direct emissions from aviation, and then summed with the CH</t>
    </r>
    <r>
      <rPr>
        <vertAlign val="subscript"/>
        <sz val="11"/>
        <color indexed="56"/>
        <rFont val="Calibri"/>
        <family val="2"/>
      </rPr>
      <t>4</t>
    </r>
    <r>
      <rPr>
        <sz val="11"/>
        <color indexed="56"/>
        <rFont val="Calibri"/>
        <family val="2"/>
      </rPr>
      <t xml:space="preserve"> and N</t>
    </r>
    <r>
      <rPr>
        <vertAlign val="subscript"/>
        <sz val="11"/>
        <color indexed="56"/>
        <rFont val="Calibri"/>
        <family val="2"/>
      </rPr>
      <t>2</t>
    </r>
    <r>
      <rPr>
        <sz val="11"/>
        <color indexed="56"/>
        <rFont val="Calibri"/>
        <family val="2"/>
      </rPr>
      <t>O direct emissions to calculate total kgCO</t>
    </r>
    <r>
      <rPr>
        <vertAlign val="subscript"/>
        <sz val="11"/>
        <color indexed="56"/>
        <rFont val="Calibri"/>
        <family val="2"/>
      </rPr>
      <t>2</t>
    </r>
    <r>
      <rPr>
        <sz val="11"/>
        <color indexed="56"/>
        <rFont val="Calibri"/>
        <family val="2"/>
      </rPr>
      <t>e (including direct and indirect effects). Further information can be found in the ‘Business travel- air’ tab and in Table 4 and paragraphs 8.37-8.41 in the Methodology Paper.</t>
    </r>
  </si>
  <si>
    <r>
      <t>Do the factors for aviation fuels include the indirect effects of non-CO</t>
    </r>
    <r>
      <rPr>
        <b/>
        <vertAlign val="subscript"/>
        <sz val="11"/>
        <color indexed="56"/>
        <rFont val="Calibri"/>
        <family val="2"/>
      </rPr>
      <t>2</t>
    </r>
    <r>
      <rPr>
        <b/>
        <sz val="11"/>
        <color indexed="56"/>
        <rFont val="Calibri"/>
        <family val="2"/>
      </rPr>
      <t xml:space="preserve"> emissions from aviation (water vapour, contrails, NO</t>
    </r>
    <r>
      <rPr>
        <b/>
        <vertAlign val="subscript"/>
        <sz val="11"/>
        <color indexed="56"/>
        <rFont val="Calibri"/>
        <family val="2"/>
      </rPr>
      <t>X</t>
    </r>
    <r>
      <rPr>
        <b/>
        <sz val="11"/>
        <color indexed="56"/>
        <rFont val="Calibri"/>
        <family val="2"/>
      </rPr>
      <t>, etc.)?</t>
    </r>
  </si>
  <si>
    <r>
      <t>The steps taken to calculate this by hand are straightforward and can be illustrated using the following worked example (consistent for all biofuels, conventional fuels, scopes and units):
Company B wants to report on its Scope 1 fuel emissions (in kgCO</t>
    </r>
    <r>
      <rPr>
        <vertAlign val="subscript"/>
        <sz val="11"/>
        <color indexed="56"/>
        <rFont val="Calibri"/>
        <family val="2"/>
      </rPr>
      <t>2</t>
    </r>
    <r>
      <rPr>
        <sz val="11"/>
        <color indexed="56"/>
        <rFont val="Calibri"/>
        <family val="2"/>
      </rPr>
      <t>e/litre) from a specific biodiesel blend of X%. Using 2021 values, it is known that:
●100% mineral diesel conversion factor = 2.706 kgCO2e/litre
●Biodiesel ME conversion factor (see Bioenergy sheet) = 0.168 kgCO2e/litre
Therefore, X% biodiesel blend conversion factor = (X% x 0.168) + [(1-X%) x 2.706]</t>
    </r>
  </si>
  <si>
    <t>I need a conversion factor for my specific % biofuel blend, rather than the “average biofuel blend” factor that is reported here.</t>
  </si>
  <si>
    <r>
      <t>We provide a specific conversion table at the back of these listings to allow organisations to convert the conversion factors into different units where required.   Please see the</t>
    </r>
    <r>
      <rPr>
        <b/>
        <sz val="11"/>
        <color indexed="62"/>
        <rFont val="Calibri"/>
        <family val="2"/>
      </rPr>
      <t xml:space="preserve"> </t>
    </r>
    <r>
      <rPr>
        <b/>
        <u/>
        <sz val="11"/>
        <color indexed="62"/>
        <rFont val="Calibri"/>
        <family val="2"/>
      </rPr>
      <t>‘</t>
    </r>
    <r>
      <rPr>
        <b/>
        <u/>
        <sz val="11"/>
        <color indexed="12"/>
        <rFont val="Calibri"/>
        <family val="2"/>
      </rPr>
      <t>Conversions</t>
    </r>
    <r>
      <rPr>
        <b/>
        <u/>
        <sz val="11"/>
        <color indexed="62"/>
        <rFont val="Calibri"/>
        <family val="2"/>
      </rPr>
      <t>’</t>
    </r>
    <r>
      <rPr>
        <b/>
        <sz val="11"/>
        <color indexed="62"/>
        <rFont val="Calibri"/>
        <family val="2"/>
      </rPr>
      <t xml:space="preserve"> </t>
    </r>
    <r>
      <rPr>
        <sz val="11"/>
        <color indexed="62"/>
        <rFont val="Calibri"/>
        <family val="2"/>
      </rPr>
      <t>tab.</t>
    </r>
  </si>
  <si>
    <t>I need a conversion factor for ‘therms’, how can I convert the kWh conversion factors to suit my needs?</t>
  </si>
  <si>
    <t>kWh (Gross CV)</t>
  </si>
  <si>
    <t>kWh (Net CV)</t>
  </si>
  <si>
    <t>Coal (electricity generation - home produced coal only)</t>
  </si>
  <si>
    <t>Petroleum coke</t>
  </si>
  <si>
    <t>Coking coal</t>
  </si>
  <si>
    <t>Coal (domestic)</t>
  </si>
  <si>
    <t>Coal (electricity generation)</t>
  </si>
  <si>
    <t>Coal (industrial)</t>
  </si>
  <si>
    <t>Solid fuels</t>
  </si>
  <si>
    <t>litres</t>
  </si>
  <si>
    <t>Marine fuel oil</t>
  </si>
  <si>
    <t>Marine gas oil</t>
  </si>
  <si>
    <t>Waste oils</t>
  </si>
  <si>
    <t>Refinery miscellaneous</t>
  </si>
  <si>
    <t>Processed fuel oils - distillate oil</t>
  </si>
  <si>
    <t>Processed fuel oils - residual oil</t>
  </si>
  <si>
    <t>Petrol (100% mineral petrol)</t>
  </si>
  <si>
    <t>Petrol (average biofuel blend)</t>
  </si>
  <si>
    <t>Naphtha</t>
  </si>
  <si>
    <t>Lubricants</t>
  </si>
  <si>
    <t>Gas oil</t>
  </si>
  <si>
    <t>Fuel oil</t>
  </si>
  <si>
    <t>Diesel (100% mineral diesel)</t>
  </si>
  <si>
    <t>Diesel (average biofuel blend)</t>
  </si>
  <si>
    <t>Burning oil</t>
  </si>
  <si>
    <t>Aviation turbine fuel</t>
  </si>
  <si>
    <t>Aviation spirit</t>
  </si>
  <si>
    <t>Liquid fuels</t>
  </si>
  <si>
    <t>Propane</t>
  </si>
  <si>
    <t>Other petroleum gas</t>
  </si>
  <si>
    <t>Natural gas (100% mineral blend)</t>
  </si>
  <si>
    <t>Natural gas</t>
  </si>
  <si>
    <t>Butane</t>
  </si>
  <si>
    <t>Gaseous fuels</t>
  </si>
  <si>
    <t>*For more information refer to the ‘outside of scopes’ tab in the Conversion Factors 2021: full set (for advanced users).</t>
  </si>
  <si>
    <r>
      <t>Since company A is reporting a type of fuel that has biofuel content, it should also account for the ‘biogenic’ part of this fuel. To calculate this, it must also multiply the total litres of fuel used by the ‘outside of scopes’ fuel factor for ‘forecourt fuels- diesel (average biofuel blend)’ and report as a separate line item within its report called ‘outside of scopes’*. This will not be included in the organisation's emissions total, but displayed separately within the emissions report. This ensures that the organisation is being transparent with regard to all potential sources of CO</t>
    </r>
    <r>
      <rPr>
        <vertAlign val="subscript"/>
        <sz val="11"/>
        <color indexed="56"/>
        <rFont val="Calibri"/>
        <family val="2"/>
      </rPr>
      <t>2</t>
    </r>
    <r>
      <rPr>
        <sz val="11"/>
        <color indexed="56"/>
        <rFont val="Calibri"/>
        <family val="2"/>
      </rPr>
      <t xml:space="preserve"> from its activities.  </t>
    </r>
  </si>
  <si>
    <t>The activity data (that is, litres) is multiplied by the appropriate conversion factor to produce company A's fuel emissions. 
Organisations should determine whether to use the net or gross calorific value of fuels according to their data. For example, the majority of energy billing is provided on a gross CV basis.</t>
  </si>
  <si>
    <r>
      <t>●  It is faced with two different types of diesel conversion factors,</t>
    </r>
    <r>
      <rPr>
        <i/>
        <sz val="11"/>
        <color indexed="56"/>
        <rFont val="Calibri"/>
        <family val="2"/>
      </rPr>
      <t xml:space="preserve"> '100% mineral fuel'</t>
    </r>
    <r>
      <rPr>
        <sz val="11"/>
        <color indexed="56"/>
        <rFont val="Calibri"/>
        <family val="2"/>
      </rPr>
      <t xml:space="preserve"> and</t>
    </r>
    <r>
      <rPr>
        <i/>
        <sz val="11"/>
        <color indexed="56"/>
        <rFont val="Calibri"/>
        <family val="2"/>
      </rPr>
      <t xml:space="preserve"> 'diesel (average biofuel blend)'</t>
    </r>
    <r>
      <rPr>
        <sz val="11"/>
        <color indexed="56"/>
        <rFont val="Calibri"/>
        <family val="2"/>
      </rPr>
      <t>. Since it fills up its vehicles at a national chain of filling stations, it selects the average biofuel blend (this is the correct conversion factor for standard forecourt fuel, which contains a small blend of biofuel).</t>
    </r>
  </si>
  <si>
    <r>
      <t>●  For natural gas consumption it selects a kWh conversion factor on a gross CV basis - this is the basis of most energy bills.  It reports in CO</t>
    </r>
    <r>
      <rPr>
        <vertAlign val="subscript"/>
        <sz val="11"/>
        <color indexed="56"/>
        <rFont val="Calibri"/>
        <family val="2"/>
      </rPr>
      <t>2</t>
    </r>
    <r>
      <rPr>
        <sz val="11"/>
        <color indexed="56"/>
        <rFont val="Calibri"/>
        <family val="2"/>
      </rPr>
      <t>e for all fuels combusted at its premises.</t>
    </r>
  </si>
  <si>
    <t xml:space="preserve">Company A needs to report the Scope 1 emissions from its natural gas and diesel use.  </t>
  </si>
  <si>
    <t>Example of calculating emissions from fuels</t>
  </si>
  <si>
    <t>●  If any fuel type or unit has no result in the table, this is an indication the conversion factor is not available or does not exist  (such as lubricants in litres).</t>
  </si>
  <si>
    <r>
      <t>●  'Diesel (average biofuel blend)'/'diesel (100% mineral oil)' - typically organisations purchasing forecourt fuel should use 'diesel (average biofuel blend)'. It should be noted that any fuel an organisation reports in Scope 1 that has biofuel content must have the ‘outside of scopes’ portion reported separately as per the '</t>
    </r>
    <r>
      <rPr>
        <u/>
        <sz val="11"/>
        <color indexed="30"/>
        <rFont val="Calibri"/>
        <family val="2"/>
      </rPr>
      <t>WBCSD/WRI GHG Protocol (chapter 9)'</t>
    </r>
    <r>
      <rPr>
        <sz val="11"/>
        <color indexed="56"/>
        <rFont val="Calibri"/>
        <family val="2"/>
      </rPr>
      <t>.  See information about the outside of scopes emissions in the example section below.
● In 2019 update, a new factor for natural gas, "natural gas (100% mineral blend)", was added in. The difference between the "natural gas" and  "natural gas (100% mineral blend)" factors is that the former refers to the natural gas received through the gas mains grid network in the UK containing a limited biogas content. Therefore, any organisation that reports emissions from natural gas use should use the "natural gas" factor.</t>
    </r>
    <r>
      <rPr>
        <sz val="11"/>
        <color indexed="56"/>
        <rFont val="Calibri"/>
        <family val="2"/>
      </rPr>
      <t xml:space="preserve"> The natural gas (100% mineral blend) factor can be used for calculating bespoke fuel mixtures.</t>
    </r>
  </si>
  <si>
    <t>● Gross calorific value (CV)/ net CV basis - Organisations should determine whether to use the net or gross calorific value of fuels according to their data. For example, the majority of energy billing is provided on a gross CV basis.</t>
  </si>
  <si>
    <t>Fuels conversion factors should be used for primary fuel sources combusted at a site or in an asset owned or controlled by the reporting organisation.</t>
  </si>
  <si>
    <t>Scope 1</t>
  </si>
  <si>
    <t>Fuels</t>
  </si>
  <si>
    <t>https://fetransp.isprambiente.it/#/home</t>
  </si>
  <si>
    <t>EU28</t>
  </si>
  <si>
    <t>Germania</t>
  </si>
  <si>
    <t>Polonia</t>
  </si>
  <si>
    <t>Regno Unito</t>
  </si>
  <si>
    <t>Francia</t>
  </si>
  <si>
    <t>Finlandia</t>
  </si>
  <si>
    <t>Svezia</t>
  </si>
  <si>
    <t>Danimarca</t>
  </si>
  <si>
    <t>Ungheria</t>
  </si>
  <si>
    <t>Rep. Ceca</t>
  </si>
  <si>
    <t>Lituania</t>
  </si>
  <si>
    <t>Lettonia</t>
  </si>
  <si>
    <t>Italia</t>
  </si>
  <si>
    <t>Tabella 5.3 – Fattori di emissioni di gas serra in EU28 e nei Paesi con produzione di calore maggiore di 4 TWh</t>
  </si>
  <si>
    <t>(g CO2eq / kWh). Paesi in ordine decrescente del calore prodotto nel 2018.</t>
  </si>
  <si>
    <t>EU</t>
  </si>
  <si>
    <t>WW</t>
  </si>
  <si>
    <t>kgCO2e</t>
  </si>
  <si>
    <t>Extra europeo / internazionale</t>
  </si>
  <si>
    <t>Europa</t>
  </si>
  <si>
    <t xml:space="preserve">RICICLO </t>
  </si>
  <si>
    <t>YES</t>
  </si>
  <si>
    <t>NO</t>
  </si>
  <si>
    <t>PROEZIONE INERZIALE BASELINE EMISSIVA</t>
  </si>
  <si>
    <t>GJ</t>
  </si>
  <si>
    <t>Scope 2</t>
  </si>
  <si>
    <t>Note</t>
  </si>
  <si>
    <t>Uffici / Sedi aziendali - Acquistata</t>
  </si>
  <si>
    <t>n° di notti</t>
  </si>
  <si>
    <t>Voli internazionali - Short-haul</t>
  </si>
  <si>
    <t>Voli internazionali - Long-haul</t>
  </si>
  <si>
    <t>Revenues ("VdP")</t>
  </si>
  <si>
    <t>Totale</t>
  </si>
  <si>
    <t>KgCo2e/k€</t>
  </si>
  <si>
    <t>Anno di riferimento 2019</t>
  </si>
  <si>
    <t>t CO2e</t>
  </si>
  <si>
    <t>MJ</t>
  </si>
  <si>
    <t>Consumo acqua sede</t>
  </si>
  <si>
    <t>Consumo acqua cantiere</t>
  </si>
  <si>
    <t>Cement</t>
  </si>
  <si>
    <t>COGEIS Spa</t>
  </si>
  <si>
    <t>Bitume + Emulsione</t>
  </si>
  <si>
    <t>Cemento e Malte Cementizie</t>
  </si>
  <si>
    <t>Plastica (Tubi PEAD e PVC)</t>
  </si>
  <si>
    <t>Terre e Rocce da scavo</t>
  </si>
  <si>
    <t>Materiali da costruzione contenti amianto</t>
  </si>
  <si>
    <t>Miscele Bituminose</t>
  </si>
  <si>
    <t>Cemento</t>
  </si>
  <si>
    <t xml:space="preserve">Miscugli di cemento, mattoni, ceramiche </t>
  </si>
  <si>
    <t>rifiuti misti dall'attività di costruzione e demolizione</t>
  </si>
  <si>
    <t>Cavi</t>
  </si>
  <si>
    <t>Ferro ed acciaio</t>
  </si>
  <si>
    <t>Imballaggi in materiali misti</t>
  </si>
  <si>
    <t>Batterie al piombo</t>
  </si>
  <si>
    <t>Rifiuti Plastici</t>
  </si>
  <si>
    <t>Quota Riciclo</t>
  </si>
  <si>
    <t>Fattore emissivo specifico Quota riciclata [kgCO2eq/t]</t>
  </si>
  <si>
    <t>Fattore emissivo specifico Quota non riciclata [kgCO2eq/t]</t>
  </si>
  <si>
    <t>Curve di benchmark</t>
  </si>
  <si>
    <t>Emissioni nuovi veicoli g/km</t>
  </si>
  <si>
    <t>Emissioni machinery [t of CO2 / physical output index]</t>
  </si>
  <si>
    <t>Energia elettrica - Enel [kg CO2 per MWh]</t>
  </si>
  <si>
    <t>Cemento [kg CO2 per ton]</t>
  </si>
  <si>
    <t>Iton &amp; steel [kg CO2 per ton]</t>
  </si>
  <si>
    <t>Airlines</t>
  </si>
  <si>
    <t>Equipment</t>
  </si>
  <si>
    <t>Acciaio [kg CO2 per ton]</t>
  </si>
  <si>
    <t>Dummy</t>
  </si>
  <si>
    <t>Consumo annuo diesel</t>
  </si>
  <si>
    <t>Iron &amp; steel</t>
  </si>
  <si>
    <t>Fibra di vetro</t>
  </si>
  <si>
    <t>Chemicals</t>
  </si>
  <si>
    <t>Proiezione inerziale</t>
  </si>
  <si>
    <t>Proiezione per tipologia di consumo</t>
  </si>
  <si>
    <t>Consumo annuo diesel - Autovetture</t>
  </si>
  <si>
    <t>Consumo annuo diesel - Autocarri fino a 3.5t</t>
  </si>
  <si>
    <t>Consumo annuo diesel - Autocarri e auto-articolati oltre a 3.5t</t>
  </si>
  <si>
    <t>Consumo annuo diesel - Quota macchine operatrici</t>
  </si>
  <si>
    <t>Consumo annuo diesel - Generatori TBM</t>
  </si>
  <si>
    <t>Consumo annuo diesel - Altri generatori</t>
  </si>
  <si>
    <t>Sintesi</t>
  </si>
  <si>
    <t>Consuntivo</t>
  </si>
  <si>
    <t>Anno di riferimento 2020</t>
  </si>
  <si>
    <t>CURVA DI BENCHMARK IN LINEA CON ACCORDO DI PARIGI 1.5°C</t>
  </si>
  <si>
    <t>Curve di benchmark - Attuali tecnologie</t>
  </si>
  <si>
    <t>CURVE DI PREVISIONE DELL'ANDAMENTO DEI FATTORI EMISSIVI IN BASE ALLO SVILUPPO TECNOLOGICO FUTURO (TRANSIZIONE ENERGETICA) PER LE PRINCIPALI COMPONENTI EMISSIVE</t>
  </si>
  <si>
    <t>CURVE DI PREVISIONE DELL'ANDAMENTO DEI FATTORI EMISSIVI IN BASE ALL'ATTUALE SVILUPPO TECNOLOGICO PER LE PRINCIPALI COMPONENTI EMISSIVE</t>
  </si>
  <si>
    <t>FONTI DATI &gt;&gt;&gt;</t>
  </si>
  <si>
    <t>Denominazione Impresa</t>
  </si>
  <si>
    <t>Partita IVA</t>
  </si>
  <si>
    <t>01 | Dati di Base</t>
  </si>
  <si>
    <t>Laterizi</t>
  </si>
  <si>
    <t>Rifiuti misti dall'attività di costruzione e demolizione</t>
  </si>
  <si>
    <t>TOTALE</t>
  </si>
  <si>
    <t>018 580 909 86</t>
  </si>
  <si>
    <t>Emissioni di 
CO2 equivalente - 2021
[kg CO2eq]</t>
  </si>
  <si>
    <t>Input
2021</t>
  </si>
  <si>
    <t>Consumo annuo diesel - Equipment</t>
  </si>
  <si>
    <t>Consumo annuo diesel - Autotrazione</t>
  </si>
  <si>
    <t>Prefabbricati in CLS</t>
  </si>
  <si>
    <t>Consumo annuo benzina - Autotrazione</t>
  </si>
  <si>
    <t>Consumo annuo benzina - Equipment</t>
  </si>
  <si>
    <t>di cui da pozzo di proprietà</t>
  </si>
  <si>
    <t>Materiali Isolanti (generici)</t>
  </si>
  <si>
    <t>Materiali Isolanti (fibre di vetro)</t>
  </si>
  <si>
    <t>Isolamento (fibra di vetro)</t>
  </si>
  <si>
    <t>Fonte: Transition Pathway Initiative</t>
  </si>
  <si>
    <t>Fonte: : JRC – IDEES</t>
  </si>
  <si>
    <t>Serramenti in PVC</t>
  </si>
  <si>
    <t>Serramenti in Alluminio</t>
  </si>
  <si>
    <t>Serramenti in alluminio</t>
  </si>
  <si>
    <t>Serramenti in legno</t>
  </si>
  <si>
    <t>Dispositivi elettrici di piccole dimensioni (inclusi i cavi)</t>
  </si>
  <si>
    <t>Voli nazionali</t>
  </si>
  <si>
    <t>Voli internazionali - Short-haul (sotto i 1500km di distanza)</t>
  </si>
  <si>
    <t>Voli internazionali - Long-haul (oltre i 1500km di distanza)</t>
  </si>
  <si>
    <t>Serramenti in Legno</t>
  </si>
  <si>
    <t>PROIEZIONE INERZIALE BASELINE EMISSIVA</t>
  </si>
  <si>
    <t>Emissioni di 
CO2 equivalente - 2022
[kg CO2eq]</t>
  </si>
  <si>
    <t>Input 
2022</t>
  </si>
  <si>
    <t>Input
2022</t>
  </si>
  <si>
    <t>Data del calcolo</t>
  </si>
  <si>
    <t>Anni di riferimento del calcolo</t>
  </si>
  <si>
    <t>2021-2022</t>
  </si>
  <si>
    <t>Anno di riferimento 2021</t>
  </si>
  <si>
    <t>2021</t>
  </si>
  <si>
    <t>2022</t>
  </si>
  <si>
    <t>Serramenti in PVC: la formula è impostata per valutare le emissioni equivalenti tenendo conto del peso totale dei serramenti. La compresenza di più materiali è sviluppata con le seguenti percentuali: vetro 85% del totale, PVC 5% del totale, acciaio 10% del totale</t>
  </si>
  <si>
    <t>Serramenti in Legno: la formula è impostata per valutare le emissioni equivalenti tenendo conto del peso totale dei serramenti. La compresenza di più materiali è sviluppata con le seguenti percentuali: vetro 90% del totale, legno 5% del totale, acciaio 3% del totale</t>
  </si>
  <si>
    <t>Serramenti in Alluminio: la formula è impostata per valutare le emissioni equivalenti tenendo conto del peso totale dei serramenti. La compresenza di più materiali è sviluppata con le seguenti percentuali: vetro 80% del totale, alluminio 20% del totale</t>
  </si>
  <si>
    <t>Fatturati</t>
  </si>
  <si>
    <t>Ricordati di inserire solo i dati richiesti nelle celle verdi</t>
  </si>
  <si>
    <t>Impresa ANCE</t>
  </si>
  <si>
    <t>Fattore emissivo specifico [kgCO2eq/t]</t>
  </si>
  <si>
    <t>Da Scope 2</t>
  </si>
  <si>
    <t>Fattore emissivo specifico [kgCO2eq/m3]</t>
  </si>
  <si>
    <t>Aumento fatturato annuo previsto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</si>
</sst>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 #,##0.00\ &quot;€&quot;_-;\-* #,##0.00\ &quot;€&quot;_-;_-* &quot;-&quot;??\ &quot;€&quot;_-;_-@_-"/>
    <numFmt numFmtId="43" formatCode="_-* #,##0.00_-;\-* #,##0.00_-;_-* &quot;-&quot;??_-;_-@_-"/>
    <numFmt numFmtId="164" formatCode="_-* #,##0.000000_-;\-* #,##0.000000_-;_-* &quot;-&quot;??_-;_-@_-"/>
    <numFmt numFmtId="165" formatCode="0.000"/>
    <numFmt numFmtId="166" formatCode="0.0"/>
    <numFmt numFmtId="167" formatCode="0.00000"/>
    <numFmt numFmtId="168" formatCode="??0.0????"/>
    <numFmt numFmtId="169" formatCode="??0.0?????"/>
    <numFmt numFmtId="170" formatCode="??0.0????????"/>
    <numFmt numFmtId="171" formatCode="??0.0?"/>
    <numFmt numFmtId="172" formatCode="_(* #,##0.00_);_(* \(#,##0.00\);_(* &quot;-&quot;??_);_(@_)"/>
    <numFmt numFmtId="173" formatCode="#,##0.000"/>
    <numFmt numFmtId="174" formatCode="#,##0.0000"/>
    <numFmt numFmtId="175" formatCode="#,##0.0"/>
    <numFmt numFmtId="176" formatCode="??0.0??????"/>
    <numFmt numFmtId="177" formatCode="_-* #,##0.00000_-;\-* #,##0.00000_-;_-* &quot;-&quot;??_-;_-@_-"/>
    <numFmt numFmtId="178" formatCode="??0.0???????"/>
    <numFmt numFmtId="179" formatCode="??0.00000"/>
    <numFmt numFmtId="180" formatCode="??0.00"/>
    <numFmt numFmtId="181" formatCode="_-* #,##0_-;\-* #,##0_-;_-* &quot;-&quot;??_-;_-@_-"/>
    <numFmt numFmtId="182" formatCode="_-* #,##0.00\ _€_-;\-* #,##0.00\ _€_-;_-* &quot;-&quot;??\ _€_-;_-@_-"/>
    <numFmt numFmtId="183" formatCode="#,##0.0_);\(#,##0.0\);0.0_);@_)"/>
    <numFmt numFmtId="184" formatCode="0.0%_);\(0.0%\)"/>
    <numFmt numFmtId="185" formatCode="[$-F800]dddd\,\ mmmm\ dd\,\ yyyy"/>
  </numFmts>
  <fonts count="165"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Trebuchet MS"/>
      <family val="2"/>
    </font>
    <font>
      <b/>
      <sz val="11"/>
      <color theme="1"/>
      <name val="Trebuchet MS"/>
      <family val="2"/>
    </font>
    <font>
      <b/>
      <sz val="16"/>
      <color theme="1"/>
      <name val="Trebuchet MS"/>
      <family val="2"/>
    </font>
    <font>
      <i/>
      <sz val="11"/>
      <color theme="1"/>
      <name val="Calibri"/>
      <family val="2"/>
      <scheme val="minor"/>
    </font>
    <font>
      <b/>
      <i/>
      <sz val="11"/>
      <color theme="1"/>
      <name val="Trebuchet MS"/>
      <family val="2"/>
    </font>
    <font>
      <sz val="10"/>
      <name val="Arial"/>
      <family val="2"/>
    </font>
    <font>
      <sz val="10"/>
      <name val="Times New Roman"/>
      <family val="1"/>
      <charset val="204"/>
    </font>
    <font>
      <sz val="8"/>
      <color indexed="8"/>
      <name val="Arial"/>
      <family val="2"/>
    </font>
    <font>
      <b/>
      <sz val="8"/>
      <color indexed="8"/>
      <name val="Verdana"/>
      <family val="2"/>
    </font>
    <font>
      <b/>
      <sz val="5"/>
      <color indexed="8"/>
      <name val="Verdana"/>
      <family val="1"/>
      <charset val="204"/>
    </font>
    <font>
      <b/>
      <sz val="8"/>
      <color indexed="8"/>
      <name val="Verdana"/>
      <family val="1"/>
      <charset val="204"/>
    </font>
    <font>
      <sz val="8"/>
      <color indexed="8"/>
      <name val="Verdana"/>
      <family val="2"/>
    </font>
    <font>
      <sz val="8"/>
      <color indexed="8"/>
      <name val="Verdana"/>
      <family val="1"/>
      <charset val="204"/>
    </font>
    <font>
      <sz val="9"/>
      <color indexed="8"/>
      <name val="Arial"/>
      <family val="2"/>
    </font>
    <font>
      <b/>
      <sz val="11"/>
      <color indexed="8"/>
      <name val="Calibri"/>
      <family val="2"/>
    </font>
    <font>
      <b/>
      <sz val="11"/>
      <color indexed="8"/>
      <name val="Calibri"/>
      <family val="1"/>
      <charset val="204"/>
    </font>
    <font>
      <sz val="9"/>
      <color indexed="8"/>
      <name val="Calibri"/>
      <family val="2"/>
    </font>
    <font>
      <sz val="7"/>
      <color rgb="FF292929"/>
      <name val="Tahoma"/>
      <family val="2"/>
    </font>
    <font>
      <b/>
      <sz val="7"/>
      <color rgb="FF292929"/>
      <name val="Tahoma"/>
      <family val="2"/>
    </font>
    <font>
      <b/>
      <vertAlign val="subscript"/>
      <sz val="7"/>
      <color rgb="FF292929"/>
      <name val="Tahoma"/>
      <family val="2"/>
    </font>
    <font>
      <b/>
      <sz val="10"/>
      <color indexed="8"/>
      <name val="Arial"/>
      <family val="2"/>
    </font>
    <font>
      <sz val="10"/>
      <color indexed="8"/>
      <name val="Arial"/>
      <family val="2"/>
    </font>
    <font>
      <i/>
      <sz val="10"/>
      <color indexed="8"/>
      <name val="Arial"/>
      <family val="2"/>
    </font>
    <font>
      <b/>
      <sz val="10"/>
      <color indexed="8"/>
      <name val="Times New Roman"/>
      <family val="2"/>
    </font>
    <font>
      <b/>
      <u/>
      <sz val="10"/>
      <color indexed="8"/>
      <name val="Times New Roman"/>
      <family val="2"/>
    </font>
    <font>
      <sz val="10"/>
      <color indexed="8"/>
      <name val="Times New Roman"/>
      <family val="1"/>
      <charset val="204"/>
    </font>
    <font>
      <sz val="10"/>
      <color theme="1"/>
      <name val="Arial"/>
      <family val="2"/>
    </font>
    <font>
      <sz val="11"/>
      <color rgb="FF053D5F"/>
      <name val="Calibri"/>
      <family val="2"/>
      <scheme val="minor"/>
    </font>
    <font>
      <b/>
      <i/>
      <sz val="11"/>
      <color theme="4" tint="-0.499984740745262"/>
      <name val="Calibri"/>
      <family val="2"/>
      <scheme val="minor"/>
    </font>
    <font>
      <b/>
      <sz val="11"/>
      <color rgb="FF053D5F"/>
      <name val="Calibri"/>
      <family val="2"/>
      <scheme val="minor"/>
    </font>
    <font>
      <b/>
      <u/>
      <sz val="12"/>
      <color rgb="FF053D5F"/>
      <name val="Calibri"/>
      <family val="2"/>
      <scheme val="minor"/>
    </font>
    <font>
      <sz val="11"/>
      <color rgb="FF002060"/>
      <name val="Calibri"/>
      <family val="2"/>
      <scheme val="minor"/>
    </font>
    <font>
      <vertAlign val="subscript"/>
      <sz val="11"/>
      <color indexed="56"/>
      <name val="Calibri"/>
      <family val="2"/>
    </font>
    <font>
      <sz val="11"/>
      <color indexed="56"/>
      <name val="Calibri"/>
      <family val="2"/>
    </font>
    <font>
      <u/>
      <sz val="11"/>
      <color indexed="12"/>
      <name val="Calibri"/>
      <family val="2"/>
    </font>
    <font>
      <sz val="10"/>
      <color rgb="FF053D5F"/>
      <name val="Calibri"/>
      <family val="2"/>
      <scheme val="minor"/>
    </font>
    <font>
      <b/>
      <sz val="10"/>
      <color rgb="FF053D5F"/>
      <name val="Calibri"/>
      <family val="2"/>
      <scheme val="minor"/>
    </font>
    <font>
      <sz val="4"/>
      <color rgb="FF053D5F"/>
      <name val="Calibri"/>
      <family val="2"/>
      <scheme val="minor"/>
    </font>
    <font>
      <u/>
      <sz val="10"/>
      <color theme="10"/>
      <name val="Calibri"/>
      <family val="2"/>
    </font>
    <font>
      <b/>
      <sz val="16"/>
      <name val="Calibri"/>
      <family val="2"/>
      <scheme val="minor"/>
    </font>
    <font>
      <sz val="8"/>
      <name val="Calibri"/>
      <family val="2"/>
      <scheme val="minor"/>
    </font>
    <font>
      <i/>
      <sz val="8"/>
      <name val="Calibri"/>
      <family val="2"/>
      <scheme val="minor"/>
    </font>
    <font>
      <b/>
      <sz val="8"/>
      <name val="Tahoma"/>
      <family val="2"/>
    </font>
    <font>
      <b/>
      <sz val="11"/>
      <color indexed="56"/>
      <name val="Calibri"/>
      <family val="2"/>
    </font>
    <font>
      <sz val="4"/>
      <color theme="1"/>
      <name val="Calibri"/>
      <family val="2"/>
      <scheme val="minor"/>
    </font>
    <font>
      <sz val="4"/>
      <color rgb="FF002060"/>
      <name val="Calibri"/>
      <family val="2"/>
      <scheme val="minor"/>
    </font>
    <font>
      <i/>
      <sz val="11"/>
      <color rgb="FF053D5F"/>
      <name val="Calibri"/>
      <family val="2"/>
      <scheme val="minor"/>
    </font>
    <font>
      <i/>
      <sz val="11"/>
      <color indexed="56"/>
      <name val="Calibri"/>
      <family val="2"/>
    </font>
    <font>
      <vertAlign val="superscript"/>
      <sz val="11"/>
      <color indexed="56"/>
      <name val="Calibri"/>
      <family val="2"/>
    </font>
    <font>
      <u/>
      <sz val="11"/>
      <color rgb="FF002060"/>
      <name val="Calibri"/>
      <family val="2"/>
    </font>
    <font>
      <sz val="10"/>
      <color rgb="FFFF0000"/>
      <name val="Calibri"/>
      <family val="2"/>
      <scheme val="minor"/>
    </font>
    <font>
      <sz val="11"/>
      <color indexed="12"/>
      <name val="Calibri"/>
      <family val="2"/>
    </font>
    <font>
      <sz val="11"/>
      <color rgb="FF053D5F"/>
      <name val="Calibri"/>
      <family val="2"/>
    </font>
    <font>
      <sz val="11"/>
      <color theme="4" tint="-0.499984740745262"/>
      <name val="Calibri"/>
      <family val="2"/>
      <scheme val="minor"/>
    </font>
    <font>
      <b/>
      <sz val="8"/>
      <color indexed="81"/>
      <name val="Tahoma"/>
      <family val="2"/>
    </font>
    <font>
      <b/>
      <i/>
      <sz val="11"/>
      <color rgb="FF002060"/>
      <name val="Calibri"/>
      <family val="2"/>
      <scheme val="minor"/>
    </font>
    <font>
      <b/>
      <sz val="11"/>
      <color rgb="FF002060"/>
      <name val="Calibri"/>
      <family val="2"/>
      <scheme val="minor"/>
    </font>
    <font>
      <b/>
      <u/>
      <sz val="12"/>
      <color rgb="FF002060"/>
      <name val="Calibri"/>
      <family val="2"/>
      <scheme val="minor"/>
    </font>
    <font>
      <b/>
      <u/>
      <sz val="11"/>
      <color rgb="FF053D5F"/>
      <name val="Calibri"/>
      <family val="2"/>
      <scheme val="minor"/>
    </font>
    <font>
      <sz val="8"/>
      <color indexed="81"/>
      <name val="Tahoma"/>
      <family val="2"/>
    </font>
    <font>
      <sz val="9"/>
      <color indexed="81"/>
      <name val="Tahoma"/>
      <family val="2"/>
    </font>
    <font>
      <sz val="11"/>
      <color theme="8" tint="-0.499984740745262"/>
      <name val="Calibri"/>
      <family val="2"/>
      <scheme val="minor"/>
    </font>
    <font>
      <b/>
      <u/>
      <sz val="12"/>
      <color theme="8" tint="-0.499984740745262"/>
      <name val="Calibri"/>
      <family val="2"/>
      <scheme val="minor"/>
    </font>
    <font>
      <sz val="11"/>
      <color indexed="62"/>
      <name val="Calibri"/>
      <family val="2"/>
    </font>
    <font>
      <u/>
      <sz val="11"/>
      <color indexed="62"/>
      <name val="Calibri"/>
      <family val="2"/>
    </font>
    <font>
      <b/>
      <sz val="11"/>
      <color rgb="FFFF0000"/>
      <name val="Calibri"/>
      <family val="2"/>
      <scheme val="minor"/>
    </font>
    <font>
      <i/>
      <sz val="11"/>
      <color rgb="FF002060"/>
      <name val="Calibri"/>
      <family val="2"/>
      <scheme val="minor"/>
    </font>
    <font>
      <sz val="11"/>
      <color indexed="30"/>
      <name val="Calibri"/>
      <family val="2"/>
    </font>
    <font>
      <u/>
      <sz val="11"/>
      <color indexed="30"/>
      <name val="Calibri"/>
      <family val="2"/>
    </font>
    <font>
      <b/>
      <sz val="16"/>
      <color rgb="FF053D5F"/>
      <name val="Calibri"/>
      <family val="2"/>
      <scheme val="minor"/>
    </font>
    <font>
      <b/>
      <sz val="11"/>
      <color theme="0"/>
      <name val="Trebuchet MS"/>
      <family val="2"/>
    </font>
    <font>
      <b/>
      <sz val="16"/>
      <color theme="1"/>
      <name val="Calibri"/>
      <family val="2"/>
      <scheme val="minor"/>
    </font>
    <font>
      <b/>
      <u/>
      <sz val="16"/>
      <color theme="0"/>
      <name val="Calibri"/>
      <family val="2"/>
      <scheme val="minor"/>
    </font>
    <font>
      <sz val="16"/>
      <color theme="1"/>
      <name val="Calibri"/>
      <family val="2"/>
      <scheme val="minor"/>
    </font>
    <font>
      <sz val="16"/>
      <color theme="0"/>
      <name val="Calibri"/>
      <family val="2"/>
      <scheme val="minor"/>
    </font>
    <font>
      <b/>
      <vertAlign val="subscript"/>
      <sz val="11"/>
      <color indexed="56"/>
      <name val="Calibri"/>
      <family val="2"/>
    </font>
    <font>
      <sz val="11"/>
      <color theme="4" tint="-0.499984740745262"/>
      <name val="Calibri"/>
      <family val="2"/>
    </font>
    <font>
      <b/>
      <sz val="11"/>
      <color indexed="62"/>
      <name val="Calibri"/>
      <family val="2"/>
    </font>
    <font>
      <b/>
      <u/>
      <sz val="11"/>
      <color indexed="62"/>
      <name val="Calibri"/>
      <family val="2"/>
    </font>
    <font>
      <b/>
      <u/>
      <sz val="11"/>
      <color indexed="12"/>
      <name val="Calibri"/>
      <family val="2"/>
    </font>
    <font>
      <sz val="12"/>
      <color rgb="FF053D5F"/>
      <name val="Calibri"/>
      <family val="2"/>
      <scheme val="minor"/>
    </font>
    <font>
      <b/>
      <u/>
      <sz val="12"/>
      <color indexed="56"/>
      <name val="Calibri"/>
      <family val="2"/>
    </font>
    <font>
      <sz val="4"/>
      <color theme="1"/>
      <name val="Arial"/>
      <family val="2"/>
    </font>
    <font>
      <b/>
      <sz val="9"/>
      <color indexed="81"/>
      <name val="Tahoma"/>
      <family val="2"/>
    </font>
    <font>
      <sz val="11"/>
      <name val="Calibri"/>
      <family val="2"/>
      <scheme val="minor"/>
    </font>
    <font>
      <sz val="11"/>
      <color rgb="FFFF0000"/>
      <name val="Trebuchet MS"/>
      <family val="2"/>
    </font>
    <font>
      <sz val="11"/>
      <name val="Trebuchet MS"/>
      <family val="2"/>
    </font>
    <font>
      <sz val="11"/>
      <color rgb="FFFF0000"/>
      <name val="Calibri"/>
      <family val="2"/>
      <scheme val="minor"/>
    </font>
    <font>
      <sz val="11"/>
      <color theme="0"/>
      <name val="Trebuchet MS"/>
      <family val="2"/>
    </font>
    <font>
      <b/>
      <sz val="12"/>
      <color theme="1"/>
      <name val="Trebuchet MS"/>
      <family val="2"/>
    </font>
    <font>
      <sz val="10"/>
      <name val="Arial"/>
      <family val="2"/>
      <charset val="161"/>
    </font>
    <font>
      <u/>
      <sz val="11"/>
      <color theme="10"/>
      <name val="Calibri"/>
      <family val="2"/>
      <scheme val="minor"/>
    </font>
    <font>
      <sz val="10"/>
      <color rgb="FF0000FF"/>
      <name val="Arial"/>
      <family val="2"/>
    </font>
    <font>
      <b/>
      <sz val="26"/>
      <color theme="1"/>
      <name val="Trebuchet MS"/>
      <family val="2"/>
    </font>
    <font>
      <sz val="11"/>
      <color theme="1"/>
      <name val="Tahoma"/>
      <family val="2"/>
    </font>
    <font>
      <sz val="11"/>
      <name val="Tahoma"/>
      <family val="2"/>
    </font>
    <font>
      <b/>
      <sz val="12"/>
      <color theme="0"/>
      <name val="Tahoma"/>
      <family val="2"/>
    </font>
    <font>
      <sz val="12"/>
      <color theme="1"/>
      <name val="Trebuchet MS"/>
      <family val="2"/>
    </font>
    <font>
      <sz val="20"/>
      <color theme="1"/>
      <name val="Tahoma"/>
      <family val="2"/>
    </font>
    <font>
      <sz val="20"/>
      <color theme="1"/>
      <name val="Calibri"/>
      <family val="2"/>
      <scheme val="minor"/>
    </font>
    <font>
      <sz val="22"/>
      <color theme="1"/>
      <name val="Tahoma"/>
      <family val="2"/>
    </font>
    <font>
      <sz val="14"/>
      <color theme="1"/>
      <name val="MS PGothic"/>
      <family val="2"/>
    </font>
    <font>
      <b/>
      <sz val="14"/>
      <color theme="1"/>
      <name val="MS PGothic"/>
      <family val="2"/>
    </font>
    <font>
      <sz val="20"/>
      <color theme="1"/>
      <name val="MS PGothic"/>
      <family val="2"/>
    </font>
    <font>
      <sz val="22"/>
      <color theme="1"/>
      <name val="MS PGothic"/>
      <family val="2"/>
    </font>
    <font>
      <sz val="11"/>
      <color theme="1"/>
      <name val="MS PGothic"/>
      <family val="2"/>
    </font>
    <font>
      <sz val="11"/>
      <name val="MS PGothic"/>
      <family val="2"/>
    </font>
    <font>
      <b/>
      <sz val="11"/>
      <color theme="1"/>
      <name val="MS PGothic"/>
      <family val="2"/>
    </font>
    <font>
      <b/>
      <sz val="11"/>
      <color theme="0"/>
      <name val="MS PGothic"/>
      <family val="2"/>
    </font>
    <font>
      <sz val="11"/>
      <color theme="0"/>
      <name val="MS PGothic"/>
      <family val="2"/>
    </font>
    <font>
      <sz val="14"/>
      <color rgb="FFFF0000"/>
      <name val="MS PGothic"/>
      <family val="2"/>
    </font>
    <font>
      <b/>
      <sz val="16"/>
      <color theme="4" tint="-0.249977111117893"/>
      <name val="Arial Narrow"/>
      <family val="2"/>
    </font>
    <font>
      <sz val="11"/>
      <color theme="1"/>
      <name val="Arial Narrow"/>
      <family val="2"/>
    </font>
    <font>
      <sz val="11"/>
      <color theme="1" tint="0.499984740745262"/>
      <name val="Arial Narrow"/>
      <family val="2"/>
    </font>
    <font>
      <b/>
      <sz val="11"/>
      <color theme="0"/>
      <name val="Arial Narrow"/>
      <family val="2"/>
    </font>
    <font>
      <b/>
      <sz val="14"/>
      <color theme="0"/>
      <name val="Arial Narrow"/>
      <family val="2"/>
    </font>
    <font>
      <b/>
      <sz val="11"/>
      <color theme="1"/>
      <name val="Arial Narrow"/>
      <family val="2"/>
    </font>
    <font>
      <sz val="14"/>
      <color theme="1"/>
      <name val="Arial Narrow"/>
      <family val="2"/>
    </font>
    <font>
      <b/>
      <sz val="14"/>
      <color rgb="FF002060"/>
      <name val="Arial Narrow"/>
      <family val="2"/>
    </font>
    <font>
      <b/>
      <sz val="14"/>
      <color theme="8" tint="0.59999389629810485"/>
      <name val="Arial Narrow"/>
      <family val="2"/>
    </font>
    <font>
      <sz val="11"/>
      <color theme="0"/>
      <name val="Arial Narrow"/>
      <family val="2"/>
    </font>
    <font>
      <sz val="8"/>
      <color theme="0"/>
      <name val="Arial Narrow"/>
      <family val="2"/>
    </font>
    <font>
      <b/>
      <sz val="14"/>
      <color theme="1"/>
      <name val="Arial Narrow"/>
      <family val="2"/>
    </font>
    <font>
      <sz val="14"/>
      <color rgb="FF002060"/>
      <name val="Arial Narrow"/>
      <family val="2"/>
    </font>
    <font>
      <b/>
      <i/>
      <sz val="14"/>
      <color theme="1"/>
      <name val="Arial Narrow"/>
      <family val="2"/>
    </font>
    <font>
      <sz val="14"/>
      <name val="Arial Narrow"/>
      <family val="2"/>
    </font>
    <font>
      <sz val="12"/>
      <color theme="1"/>
      <name val="Arial Narrow"/>
      <family val="2"/>
    </font>
    <font>
      <b/>
      <i/>
      <sz val="12"/>
      <color theme="1"/>
      <name val="Arial Narrow"/>
      <family val="2"/>
    </font>
    <font>
      <sz val="14"/>
      <color theme="8" tint="0.59999389629810485"/>
      <name val="Arial Narrow"/>
      <family val="2"/>
    </font>
    <font>
      <b/>
      <sz val="16"/>
      <color theme="1"/>
      <name val="Arial Narrow"/>
      <family val="2"/>
    </font>
    <font>
      <b/>
      <sz val="22"/>
      <color theme="0"/>
      <name val="Arial Narrow"/>
      <family val="2"/>
    </font>
    <font>
      <b/>
      <sz val="22"/>
      <color rgb="FF002060"/>
      <name val="Arial Narrow"/>
      <family val="2"/>
    </font>
    <font>
      <sz val="22"/>
      <color rgb="FF002060"/>
      <name val="Arial Narrow"/>
      <family val="2"/>
    </font>
    <font>
      <b/>
      <sz val="22"/>
      <color theme="8" tint="0.59999389629810485"/>
      <name val="Arial Narrow"/>
      <family val="2"/>
    </font>
    <font>
      <sz val="22"/>
      <color theme="8" tint="0.59999389629810485"/>
      <name val="Arial Narrow"/>
      <family val="2"/>
    </font>
    <font>
      <b/>
      <sz val="22"/>
      <color theme="1"/>
      <name val="Arial Narrow"/>
      <family val="2"/>
    </font>
    <font>
      <sz val="22"/>
      <color theme="1"/>
      <name val="Arial Narrow"/>
      <family val="2"/>
    </font>
    <font>
      <b/>
      <u/>
      <sz val="22"/>
      <color theme="1"/>
      <name val="Arial Narrow"/>
      <family val="2"/>
    </font>
    <font>
      <sz val="22"/>
      <color rgb="FFFF0000"/>
      <name val="Arial Narrow"/>
      <family val="2"/>
    </font>
    <font>
      <b/>
      <sz val="22"/>
      <name val="Arial Narrow"/>
      <family val="2"/>
    </font>
    <font>
      <sz val="22"/>
      <name val="Arial Narrow"/>
      <family val="2"/>
    </font>
    <font>
      <b/>
      <sz val="26"/>
      <color rgb="FF002060"/>
      <name val="Arial Narrow"/>
      <family val="2"/>
    </font>
    <font>
      <sz val="16"/>
      <color theme="1"/>
      <name val="Arial Narrow"/>
      <family val="2"/>
    </font>
    <font>
      <sz val="22"/>
      <color rgb="FF191919"/>
      <name val="Arial Narrow"/>
      <family val="2"/>
    </font>
    <font>
      <b/>
      <i/>
      <sz val="11"/>
      <color theme="1"/>
      <name val="Arial Narrow"/>
      <family val="2"/>
    </font>
    <font>
      <sz val="18"/>
      <color theme="1"/>
      <name val="Arial Narrow"/>
      <family val="2"/>
    </font>
    <font>
      <b/>
      <sz val="18"/>
      <color theme="1"/>
      <name val="Arial Narrow"/>
      <family val="2"/>
    </font>
    <font>
      <b/>
      <i/>
      <sz val="22"/>
      <color theme="1"/>
      <name val="Arial Narrow"/>
      <family val="2"/>
    </font>
    <font>
      <sz val="11"/>
      <color theme="0"/>
      <name val="Calibri"/>
      <family val="2"/>
      <scheme val="minor"/>
    </font>
    <font>
      <sz val="11"/>
      <color rgb="FF002060"/>
      <name val="Arial Narrow"/>
      <family val="2"/>
    </font>
    <font>
      <b/>
      <sz val="36"/>
      <color rgb="FF002060"/>
      <name val="Arial Narrow"/>
      <family val="2"/>
    </font>
    <font>
      <b/>
      <sz val="16"/>
      <color rgb="FF002060"/>
      <name val="Arial Narrow"/>
      <family val="2"/>
    </font>
    <font>
      <b/>
      <sz val="28"/>
      <color rgb="FF002060"/>
      <name val="Arial Narrow"/>
      <family val="2"/>
    </font>
    <font>
      <b/>
      <u/>
      <sz val="16"/>
      <color theme="1"/>
      <name val="Arial Narrow"/>
      <family val="2"/>
    </font>
    <font>
      <sz val="14"/>
      <color rgb="FF191919"/>
      <name val="Arial Narrow"/>
      <family val="2"/>
    </font>
    <font>
      <sz val="8"/>
      <color theme="1"/>
      <name val="Arial Narrow"/>
      <family val="2"/>
    </font>
    <font>
      <sz val="14"/>
      <color theme="1"/>
      <name val="Calibri"/>
      <family val="2"/>
      <scheme val="minor"/>
    </font>
    <font>
      <sz val="16"/>
      <color rgb="FF002060"/>
      <name val="Arial Narrow"/>
      <family val="2"/>
    </font>
    <font>
      <b/>
      <sz val="20"/>
      <color rgb="FF002060"/>
      <name val="Arial Narrow"/>
      <family val="2"/>
    </font>
    <font>
      <b/>
      <u/>
      <sz val="14"/>
      <color rgb="FF002060"/>
      <name val="Arial Narrow"/>
      <family val="2"/>
    </font>
    <font>
      <b/>
      <sz val="18"/>
      <color rgb="FF002060"/>
      <name val="Arial Narrow"/>
      <family val="2"/>
    </font>
    <font>
      <b/>
      <sz val="14"/>
      <color theme="8" tint="0.59999389629810485"/>
      <name val="MS PGothic"/>
      <family val="2"/>
    </font>
  </fonts>
  <fills count="23">
    <fill>
      <patternFill patternType="none"/>
    </fill>
    <fill>
      <patternFill patternType="gray125"/>
    </fill>
    <fill>
      <patternFill patternType="solid">
        <fgColor theme="7" tint="0.7999816888943144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25A7D9"/>
        <bgColor indexed="64"/>
      </patternFill>
    </fill>
    <fill>
      <patternFill patternType="solid">
        <fgColor theme="4" tint="0.79998168889431442"/>
        <bgColor indexed="64"/>
      </patternFill>
    </fill>
    <fill>
      <patternFill patternType="solid">
        <fgColor rgb="FFD9D9D9"/>
        <bgColor indexed="64"/>
      </patternFill>
    </fill>
    <fill>
      <patternFill patternType="solid">
        <fgColor theme="0" tint="-4.9989318521683403E-2"/>
        <bgColor indexed="64"/>
      </patternFill>
    </fill>
    <fill>
      <patternFill patternType="lightGray">
        <bgColor theme="0"/>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1" tint="0.499984740745262"/>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66"/>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9" tint="0.39997558519241921"/>
        <bgColor indexed="64"/>
      </patternFill>
    </fill>
  </fills>
  <borders count="14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dotted">
        <color rgb="FFC3A888"/>
      </left>
      <right style="dotted">
        <color rgb="FFC3A888"/>
      </right>
      <top style="dotted">
        <color rgb="FFC3A888"/>
      </top>
      <bottom style="dotted">
        <color rgb="FFC3A888"/>
      </bottom>
      <diagonal/>
    </border>
    <border>
      <left style="dotted">
        <color rgb="FFC3A888"/>
      </left>
      <right/>
      <top style="dotted">
        <color rgb="FFC3A888"/>
      </top>
      <bottom style="dotted">
        <color rgb="FFC3A888"/>
      </bottom>
      <diagonal/>
    </border>
    <border>
      <left/>
      <right style="dotted">
        <color rgb="FFC3A888"/>
      </right>
      <top style="dotted">
        <color rgb="FFC3A888"/>
      </top>
      <bottom style="dotted">
        <color rgb="FFC3A888"/>
      </bottom>
      <diagonal/>
    </border>
    <border>
      <left style="dotted">
        <color rgb="FFC3A888"/>
      </left>
      <right style="dotted">
        <color rgb="FFC3A888"/>
      </right>
      <top style="dotted">
        <color rgb="FFC3A888"/>
      </top>
      <bottom/>
      <diagonal/>
    </border>
    <border>
      <left style="dotted">
        <color rgb="FFC3A888"/>
      </left>
      <right style="dotted">
        <color rgb="FFC3A888"/>
      </right>
      <top/>
      <bottom style="dotted">
        <color rgb="FFC3A888"/>
      </bottom>
      <diagonal/>
    </border>
    <border>
      <left/>
      <right/>
      <top/>
      <bottom style="thin">
        <color rgb="FF000000"/>
      </bottom>
      <diagonal/>
    </border>
    <border>
      <left style="thin">
        <color rgb="FF053D5F"/>
      </left>
      <right style="thin">
        <color rgb="FF053D5F"/>
      </right>
      <top style="thin">
        <color rgb="FF053D5F"/>
      </top>
      <bottom style="thin">
        <color rgb="FF053D5F"/>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thin">
        <color rgb="FF053D5F"/>
      </left>
      <right style="thick">
        <color rgb="FF053D5F"/>
      </right>
      <top style="thin">
        <color rgb="FF053D5F"/>
      </top>
      <bottom style="thick">
        <color rgb="FF053D5F"/>
      </bottom>
      <diagonal/>
    </border>
    <border>
      <left style="thick">
        <color rgb="FF053D5F"/>
      </left>
      <right style="thin">
        <color rgb="FF053D5F"/>
      </right>
      <top style="thin">
        <color rgb="FF053D5F"/>
      </top>
      <bottom style="thick">
        <color rgb="FF053D5F"/>
      </bottom>
      <diagonal/>
    </border>
    <border>
      <left style="thin">
        <color indexed="64"/>
      </left>
      <right style="medium">
        <color indexed="64"/>
      </right>
      <top style="medium">
        <color indexed="64"/>
      </top>
      <bottom style="thin">
        <color indexed="64"/>
      </bottom>
      <diagonal/>
    </border>
    <border>
      <left style="thick">
        <color rgb="FF053D5F"/>
      </left>
      <right style="thin">
        <color rgb="FF053D5F"/>
      </right>
      <top style="thick">
        <color rgb="FF053D5F"/>
      </top>
      <bottom style="thin">
        <color rgb="FF053D5F"/>
      </bottom>
      <diagonal/>
    </border>
    <border>
      <left style="thin">
        <color rgb="FF053D5F"/>
      </left>
      <right style="thick">
        <color rgb="FF053D5F"/>
      </right>
      <top style="thick">
        <color rgb="FF053D5F"/>
      </top>
      <bottom style="thin">
        <color rgb="FF053D5F"/>
      </bottom>
      <diagonal/>
    </border>
    <border>
      <left/>
      <right/>
      <top style="thin">
        <color indexed="64"/>
      </top>
      <bottom/>
      <diagonal/>
    </border>
    <border>
      <left/>
      <right/>
      <top/>
      <bottom style="thin">
        <color indexed="64"/>
      </bottom>
      <diagonal/>
    </border>
    <border>
      <left style="thin">
        <color rgb="FF053D5F"/>
      </left>
      <right style="thin">
        <color indexed="64"/>
      </right>
      <top style="thin">
        <color rgb="FF053D5F"/>
      </top>
      <bottom style="thin">
        <color rgb="FF053D5F"/>
      </bottom>
      <diagonal/>
    </border>
    <border>
      <left style="thin">
        <color indexed="64"/>
      </left>
      <right style="thin">
        <color rgb="FF053D5F"/>
      </right>
      <top style="thin">
        <color rgb="FF053D5F"/>
      </top>
      <bottom style="thin">
        <color rgb="FF053D5F"/>
      </bottom>
      <diagonal/>
    </border>
    <border>
      <left style="thin">
        <color rgb="FF053D5F"/>
      </left>
      <right/>
      <top style="thin">
        <color rgb="FF053D5F"/>
      </top>
      <bottom style="thin">
        <color indexed="64"/>
      </bottom>
      <diagonal/>
    </border>
    <border>
      <left style="thin">
        <color rgb="FF053D5F"/>
      </left>
      <right style="thin">
        <color rgb="FF053D5F"/>
      </right>
      <top style="thin">
        <color rgb="FF053D5F"/>
      </top>
      <bottom style="thin">
        <color indexed="64"/>
      </bottom>
      <diagonal/>
    </border>
    <border>
      <left style="thin">
        <color indexed="64"/>
      </left>
      <right style="thin">
        <color rgb="FF053D5F"/>
      </right>
      <top style="thin">
        <color rgb="FF053D5F"/>
      </top>
      <bottom style="thin">
        <color indexed="64"/>
      </bottom>
      <diagonal/>
    </border>
    <border>
      <left style="thin">
        <color rgb="FF053D5F"/>
      </left>
      <right/>
      <top style="thin">
        <color rgb="FF053D5F"/>
      </top>
      <bottom style="thin">
        <color rgb="FF053D5F"/>
      </bottom>
      <diagonal/>
    </border>
    <border>
      <left/>
      <right style="thin">
        <color rgb="FF053D5F"/>
      </right>
      <top style="thin">
        <color rgb="FF053D5F"/>
      </top>
      <bottom style="thin">
        <color rgb="FF053D5F"/>
      </bottom>
      <diagonal/>
    </border>
    <border>
      <left style="thin">
        <color rgb="FF053D5F"/>
      </left>
      <right style="medium">
        <color indexed="64"/>
      </right>
      <top style="thin">
        <color rgb="FF053D5F"/>
      </top>
      <bottom style="thin">
        <color rgb="FF053D5F"/>
      </bottom>
      <diagonal/>
    </border>
    <border>
      <left style="thin">
        <color rgb="FF053D5F"/>
      </left>
      <right/>
      <top style="thin">
        <color indexed="64"/>
      </top>
      <bottom style="thin">
        <color rgb="FF053D5F"/>
      </bottom>
      <diagonal/>
    </border>
    <border>
      <left style="thin">
        <color rgb="FF053D5F"/>
      </left>
      <right style="thin">
        <color rgb="FF053D5F"/>
      </right>
      <top style="thin">
        <color indexed="64"/>
      </top>
      <bottom style="thin">
        <color rgb="FF053D5F"/>
      </bottom>
      <diagonal/>
    </border>
    <border>
      <left style="thin">
        <color indexed="64"/>
      </left>
      <right style="thin">
        <color rgb="FF053D5F"/>
      </right>
      <top style="thin">
        <color indexed="64"/>
      </top>
      <bottom style="thin">
        <color rgb="FF053D5F"/>
      </bottom>
      <diagonal/>
    </border>
    <border>
      <left style="thin">
        <color rgb="FF053D5F"/>
      </left>
      <right style="thin">
        <color indexed="64"/>
      </right>
      <top style="thin">
        <color indexed="64"/>
      </top>
      <bottom style="thin">
        <color rgb="FF053D5F"/>
      </bottom>
      <diagonal/>
    </border>
    <border>
      <left/>
      <right style="thin">
        <color rgb="FF053D5F"/>
      </right>
      <top style="thin">
        <color indexed="64"/>
      </top>
      <bottom style="thin">
        <color rgb="FF053D5F"/>
      </bottom>
      <diagonal/>
    </border>
    <border>
      <left style="thin">
        <color rgb="FF053D5F"/>
      </left>
      <right style="medium">
        <color indexed="64"/>
      </right>
      <top style="thin">
        <color indexed="64"/>
      </top>
      <bottom style="thin">
        <color rgb="FF053D5F"/>
      </bottom>
      <diagonal/>
    </border>
    <border>
      <left style="thin">
        <color rgb="FF053D5F"/>
      </left>
      <right style="medium">
        <color indexed="64"/>
      </right>
      <top/>
      <bottom style="thin">
        <color rgb="FF053D5F"/>
      </bottom>
      <diagonal/>
    </border>
    <border>
      <left style="thin">
        <color rgb="FF053D5F"/>
      </left>
      <right style="thin">
        <color rgb="FF053D5F"/>
      </right>
      <top/>
      <bottom style="thin">
        <color rgb="FF053D5F"/>
      </bottom>
      <diagonal/>
    </border>
    <border>
      <left style="medium">
        <color indexed="64"/>
      </left>
      <right style="thin">
        <color rgb="FF053D5F"/>
      </right>
      <top/>
      <bottom style="thin">
        <color rgb="FF053D5F"/>
      </bottom>
      <diagonal/>
    </border>
    <border>
      <left style="thin">
        <color rgb="FF053D5F"/>
      </left>
      <right/>
      <top/>
      <bottom style="thin">
        <color rgb="FF053D5F"/>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053D5F"/>
      </left>
      <right style="thin">
        <color rgb="FF053D5F"/>
      </right>
      <top style="thin">
        <color rgb="FF053D5F"/>
      </top>
      <bottom style="thin">
        <color rgb="FF00206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53D5F"/>
      </left>
      <right style="thin">
        <color rgb="FF053D5F"/>
      </right>
      <top style="thin">
        <color rgb="FF053D5F"/>
      </top>
      <bottom/>
      <diagonal/>
    </border>
    <border>
      <left/>
      <right/>
      <top style="double">
        <color rgb="FF053D5F"/>
      </top>
      <bottom/>
      <diagonal/>
    </border>
    <border>
      <left/>
      <right style="double">
        <color rgb="FF053D5F"/>
      </right>
      <top style="double">
        <color rgb="FF053D5F"/>
      </top>
      <bottom style="double">
        <color rgb="FF053D5F"/>
      </bottom>
      <diagonal/>
    </border>
    <border>
      <left/>
      <right/>
      <top style="double">
        <color rgb="FF053D5F"/>
      </top>
      <bottom style="double">
        <color rgb="FF053D5F"/>
      </bottom>
      <diagonal/>
    </border>
    <border>
      <left style="double">
        <color rgb="FF053D5F"/>
      </left>
      <right/>
      <top style="double">
        <color rgb="FF053D5F"/>
      </top>
      <bottom style="double">
        <color rgb="FF053D5F"/>
      </bottom>
      <diagonal/>
    </border>
    <border>
      <left/>
      <right/>
      <top style="thin">
        <color rgb="FF053D5F"/>
      </top>
      <bottom style="thin">
        <color rgb="FF053D5F"/>
      </bottom>
      <diagonal/>
    </border>
    <border>
      <left style="medium">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medium">
        <color auto="1"/>
      </right>
      <top/>
      <bottom style="dotted">
        <color auto="1"/>
      </bottom>
      <diagonal/>
    </border>
    <border>
      <left style="medium">
        <color indexed="64"/>
      </left>
      <right style="dotted">
        <color auto="1"/>
      </right>
      <top style="medium">
        <color indexed="64"/>
      </top>
      <bottom style="medium">
        <color indexed="64"/>
      </bottom>
      <diagonal/>
    </border>
    <border>
      <left style="dotted">
        <color auto="1"/>
      </left>
      <right style="dotted">
        <color auto="1"/>
      </right>
      <top style="medium">
        <color indexed="64"/>
      </top>
      <bottom style="medium">
        <color indexed="64"/>
      </bottom>
      <diagonal/>
    </border>
    <border>
      <left style="dotted">
        <color auto="1"/>
      </left>
      <right style="medium">
        <color indexed="64"/>
      </right>
      <top style="medium">
        <color indexed="64"/>
      </top>
      <bottom style="medium">
        <color indexed="64"/>
      </bottom>
      <diagonal/>
    </border>
    <border>
      <left style="medium">
        <color auto="1"/>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style="dotted">
        <color auto="1"/>
      </right>
      <top/>
      <bottom/>
      <diagonal/>
    </border>
    <border>
      <left style="dotted">
        <color auto="1"/>
      </left>
      <right style="dotted">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rgb="FF053D5F"/>
      </left>
      <right style="thin">
        <color rgb="FF053D5F"/>
      </right>
      <top/>
      <bottom/>
      <diagonal/>
    </border>
    <border>
      <left style="thin">
        <color rgb="FF053D5F"/>
      </left>
      <right style="thin">
        <color indexed="64"/>
      </right>
      <top style="thin">
        <color rgb="FF053D5F"/>
      </top>
      <bottom style="thin">
        <color indexed="64"/>
      </bottom>
      <diagonal/>
    </border>
    <border>
      <left style="thin">
        <color rgb="FF053D5F"/>
      </left>
      <right/>
      <top/>
      <bottom/>
      <diagonal/>
    </border>
    <border>
      <left style="thin">
        <color rgb="FF053D5F"/>
      </left>
      <right/>
      <top style="thin">
        <color rgb="FF053D5F"/>
      </top>
      <bottom/>
      <diagonal/>
    </border>
    <border>
      <left style="medium">
        <color indexed="64"/>
      </left>
      <right style="dotted">
        <color auto="1"/>
      </right>
      <top style="medium">
        <color indexed="64"/>
      </top>
      <bottom style="dotted">
        <color auto="1"/>
      </bottom>
      <diagonal/>
    </border>
    <border>
      <left style="dotted">
        <color auto="1"/>
      </left>
      <right style="medium">
        <color indexed="64"/>
      </right>
      <top style="medium">
        <color indexed="64"/>
      </top>
      <bottom style="dotted">
        <color auto="1"/>
      </bottom>
      <diagonal/>
    </border>
    <border>
      <left style="medium">
        <color indexed="64"/>
      </left>
      <right style="dotted">
        <color auto="1"/>
      </right>
      <top style="dotted">
        <color auto="1"/>
      </top>
      <bottom style="medium">
        <color indexed="64"/>
      </bottom>
      <diagonal/>
    </border>
    <border>
      <left style="dotted">
        <color auto="1"/>
      </left>
      <right style="medium">
        <color indexed="64"/>
      </right>
      <top style="dotted">
        <color auto="1"/>
      </top>
      <bottom style="medium">
        <color indexed="64"/>
      </bottom>
      <diagonal/>
    </border>
    <border>
      <left style="dotted">
        <color auto="1"/>
      </left>
      <right/>
      <top style="medium">
        <color indexed="64"/>
      </top>
      <bottom style="medium">
        <color indexed="64"/>
      </bottom>
      <diagonal/>
    </border>
    <border>
      <left style="dotted">
        <color auto="1"/>
      </left>
      <right/>
      <top/>
      <bottom style="dotted">
        <color auto="1"/>
      </bottom>
      <diagonal/>
    </border>
    <border>
      <left style="dotted">
        <color auto="1"/>
      </left>
      <right/>
      <top style="dotted">
        <color auto="1"/>
      </top>
      <bottom style="dotted">
        <color auto="1"/>
      </bottom>
      <diagonal/>
    </border>
    <border>
      <left style="dotted">
        <color auto="1"/>
      </left>
      <right/>
      <top style="dotted">
        <color auto="1"/>
      </top>
      <bottom/>
      <diagonal/>
    </border>
    <border>
      <left style="dotted">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tted">
        <color auto="1"/>
      </left>
      <right style="dotted">
        <color auto="1"/>
      </right>
      <top style="dotted">
        <color auto="1"/>
      </top>
      <bottom style="medium">
        <color indexed="64"/>
      </bottom>
      <diagonal/>
    </border>
    <border>
      <left style="dotted">
        <color auto="1"/>
      </left>
      <right style="dotted">
        <color auto="1"/>
      </right>
      <top style="medium">
        <color indexed="64"/>
      </top>
      <bottom style="dotted">
        <color auto="1"/>
      </bottom>
      <diagonal/>
    </border>
    <border>
      <left style="dotted">
        <color auto="1"/>
      </left>
      <right style="medium">
        <color auto="1"/>
      </right>
      <top/>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dotted">
        <color auto="1"/>
      </right>
      <top style="medium">
        <color indexed="64"/>
      </top>
      <bottom style="medium">
        <color indexed="64"/>
      </bottom>
      <diagonal/>
    </border>
    <border>
      <left/>
      <right style="dotted">
        <color auto="1"/>
      </right>
      <top/>
      <bottom style="dotted">
        <color auto="1"/>
      </bottom>
      <diagonal/>
    </border>
    <border>
      <left/>
      <right style="dotted">
        <color auto="1"/>
      </right>
      <top style="dotted">
        <color auto="1"/>
      </top>
      <bottom style="dotted">
        <color auto="1"/>
      </bottom>
      <diagonal/>
    </border>
    <border>
      <left/>
      <right style="dotted">
        <color auto="1"/>
      </right>
      <top style="dotted">
        <color auto="1"/>
      </top>
      <bottom style="medium">
        <color indexed="64"/>
      </bottom>
      <diagonal/>
    </border>
    <border>
      <left/>
      <right style="dotted">
        <color indexed="64"/>
      </right>
      <top style="dotted">
        <color indexed="64"/>
      </top>
      <bottom/>
      <diagonal/>
    </border>
    <border>
      <left style="dotted">
        <color auto="1"/>
      </left>
      <right style="dotted">
        <color auto="1"/>
      </right>
      <top/>
      <bottom style="medium">
        <color indexed="64"/>
      </bottom>
      <diagonal/>
    </border>
    <border>
      <left style="thin">
        <color indexed="64"/>
      </left>
      <right style="thin">
        <color indexed="64"/>
      </right>
      <top style="thin">
        <color indexed="64"/>
      </top>
      <bottom style="thin">
        <color indexed="64"/>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medium">
        <color theme="0"/>
      </top>
      <bottom style="medium">
        <color theme="0"/>
      </bottom>
      <diagonal/>
    </border>
    <border>
      <left style="thin">
        <color theme="0"/>
      </left>
      <right style="medium">
        <color theme="0"/>
      </right>
      <top style="medium">
        <color theme="0"/>
      </top>
      <bottom style="medium">
        <color theme="0"/>
      </bottom>
      <diagonal/>
    </border>
    <border>
      <left/>
      <right style="thin">
        <color theme="0"/>
      </right>
      <top style="medium">
        <color theme="0"/>
      </top>
      <bottom style="medium">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thin">
        <color theme="0"/>
      </left>
      <right style="medium">
        <color theme="0"/>
      </right>
      <top style="thin">
        <color theme="0"/>
      </top>
      <bottom style="thin">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top style="medium">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medium">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theme="0"/>
      </left>
      <right/>
      <top style="thin">
        <color theme="0"/>
      </top>
      <bottom style="medium">
        <color theme="0"/>
      </bottom>
      <diagonal/>
    </border>
    <border>
      <left/>
      <right/>
      <top style="thin">
        <color theme="0"/>
      </top>
      <bottom style="medium">
        <color theme="0"/>
      </bottom>
      <diagonal/>
    </border>
    <border>
      <left/>
      <right style="thin">
        <color theme="0"/>
      </right>
      <top style="thin">
        <color theme="0"/>
      </top>
      <bottom style="medium">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indexed="64"/>
      </top>
      <bottom style="dotted">
        <color auto="1"/>
      </bottom>
      <diagonal/>
    </border>
    <border>
      <left/>
      <right/>
      <top style="medium">
        <color indexed="64"/>
      </top>
      <bottom style="dotted">
        <color auto="1"/>
      </bottom>
      <diagonal/>
    </border>
    <border>
      <left/>
      <right style="dotted">
        <color auto="1"/>
      </right>
      <top style="medium">
        <color indexed="64"/>
      </top>
      <bottom style="dotted">
        <color auto="1"/>
      </bottom>
      <diagonal/>
    </border>
    <border>
      <left style="medium">
        <color auto="1"/>
      </left>
      <right/>
      <top style="dotted">
        <color auto="1"/>
      </top>
      <bottom style="dotted">
        <color auto="1"/>
      </bottom>
      <diagonal/>
    </border>
    <border>
      <left/>
      <right/>
      <top style="dotted">
        <color auto="1"/>
      </top>
      <bottom style="dotted">
        <color auto="1"/>
      </bottom>
      <diagonal/>
    </border>
    <border>
      <left style="medium">
        <color indexed="64"/>
      </left>
      <right/>
      <top style="dotted">
        <color auto="1"/>
      </top>
      <bottom style="medium">
        <color indexed="64"/>
      </bottom>
      <diagonal/>
    </border>
    <border>
      <left/>
      <right/>
      <top style="dotted">
        <color auto="1"/>
      </top>
      <bottom style="medium">
        <color indexed="64"/>
      </bottom>
      <diagonal/>
    </border>
    <border>
      <left style="dotted">
        <color auto="1"/>
      </left>
      <right/>
      <top style="medium">
        <color indexed="64"/>
      </top>
      <bottom style="dotted">
        <color auto="1"/>
      </bottom>
      <diagonal/>
    </border>
    <border>
      <left style="dotted">
        <color auto="1"/>
      </left>
      <right/>
      <top style="dotted">
        <color auto="1"/>
      </top>
      <bottom style="medium">
        <color indexed="64"/>
      </bottom>
      <diagonal/>
    </border>
    <border>
      <left style="thin">
        <color indexed="64"/>
      </left>
      <right style="medium">
        <color indexed="64"/>
      </right>
      <top style="medium">
        <color indexed="64"/>
      </top>
      <bottom/>
      <diagonal/>
    </border>
    <border>
      <left/>
      <right style="thin">
        <color rgb="FF053D5F"/>
      </right>
      <top style="thin">
        <color rgb="FF053D5F"/>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30">
    <xf numFmtId="0" fontId="0" fillId="0" borderId="0"/>
    <xf numFmtId="43" fontId="1" fillId="0" borderId="0" applyFont="0" applyFill="0" applyBorder="0" applyAlignment="0" applyProtection="0"/>
    <xf numFmtId="0" fontId="8" fillId="0" borderId="0"/>
    <xf numFmtId="0" fontId="29" fillId="0" borderId="0"/>
    <xf numFmtId="0" fontId="37" fillId="0" borderId="0" applyNumberFormat="0" applyFill="0" applyBorder="0" applyAlignment="0" applyProtection="0">
      <alignment vertical="top"/>
      <protection locked="0"/>
    </xf>
    <xf numFmtId="172" fontId="29" fillId="0" borderId="0" applyFont="0" applyFill="0" applyBorder="0" applyAlignment="0" applyProtection="0"/>
    <xf numFmtId="9" fontId="1" fillId="0" borderId="0" applyFont="0" applyFill="0" applyBorder="0" applyAlignment="0" applyProtection="0"/>
    <xf numFmtId="0" fontId="93" fillId="0" borderId="0"/>
    <xf numFmtId="9" fontId="93" fillId="0" borderId="0" applyFont="0" applyFill="0" applyBorder="0" applyAlignment="0" applyProtection="0"/>
    <xf numFmtId="0" fontId="8" fillId="0" borderId="0"/>
    <xf numFmtId="9" fontId="8" fillId="0" borderId="0" applyFont="0" applyFill="0" applyBorder="0" applyAlignment="0" applyProtection="0"/>
    <xf numFmtId="43" fontId="1" fillId="0" borderId="0" applyFont="0" applyFill="0" applyBorder="0" applyAlignment="0" applyProtection="0"/>
    <xf numFmtId="0" fontId="94" fillId="0" borderId="0" applyNumberForma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87" fillId="0" borderId="0"/>
    <xf numFmtId="0" fontId="1" fillId="0" borderId="0"/>
    <xf numFmtId="43" fontId="1" fillId="0" borderId="0" applyFont="0" applyFill="0" applyBorder="0" applyAlignment="0" applyProtection="0"/>
    <xf numFmtId="43" fontId="2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83" fontId="8" fillId="18" borderId="0"/>
    <xf numFmtId="184" fontId="95" fillId="19" borderId="106" applyNumberFormat="0" applyFill="0" applyBorder="0" applyAlignment="0" applyProtection="0"/>
    <xf numFmtId="3" fontId="99" fillId="18" borderId="65" applyProtection="0">
      <alignment horizontal="center" vertical="center"/>
    </xf>
    <xf numFmtId="9" fontId="99" fillId="18" borderId="65" applyProtection="0">
      <alignment horizontal="center" vertical="center"/>
    </xf>
  </cellStyleXfs>
  <cellXfs count="973">
    <xf numFmtId="0" fontId="0" fillId="0" borderId="0" xfId="0"/>
    <xf numFmtId="0" fontId="3" fillId="0" borderId="0" xfId="0" applyFont="1"/>
    <xf numFmtId="3" fontId="3" fillId="0" borderId="0" xfId="0" applyNumberFormat="1" applyFont="1" applyAlignment="1">
      <alignment horizontal="right"/>
    </xf>
    <xf numFmtId="0" fontId="3" fillId="0" borderId="0" xfId="0" applyFont="1" applyAlignment="1">
      <alignment horizontal="center"/>
    </xf>
    <xf numFmtId="0" fontId="5" fillId="0" borderId="0" xfId="0" applyFont="1"/>
    <xf numFmtId="0" fontId="4" fillId="0" borderId="0" xfId="0" applyFont="1" applyAlignment="1">
      <alignment vertical="center" wrapText="1"/>
    </xf>
    <xf numFmtId="0" fontId="2" fillId="0" borderId="0" xfId="0" applyFont="1"/>
    <xf numFmtId="164" fontId="0" fillId="0" borderId="0" xfId="1" applyNumberFormat="1" applyFont="1" applyFill="1"/>
    <xf numFmtId="0" fontId="0" fillId="4" borderId="0" xfId="0" applyFill="1"/>
    <xf numFmtId="164" fontId="0" fillId="4" borderId="0" xfId="1" applyNumberFormat="1" applyFont="1" applyFill="1"/>
    <xf numFmtId="0" fontId="6" fillId="0" borderId="0" xfId="0" applyFont="1"/>
    <xf numFmtId="0" fontId="2" fillId="4" borderId="0" xfId="0" applyFont="1" applyFill="1"/>
    <xf numFmtId="4" fontId="3" fillId="0" borderId="0" xfId="0" applyNumberFormat="1" applyFont="1" applyAlignment="1">
      <alignment horizontal="center"/>
    </xf>
    <xf numFmtId="0" fontId="7" fillId="0" borderId="0" xfId="0" applyFont="1"/>
    <xf numFmtId="0" fontId="7" fillId="0" borderId="0" xfId="0" applyFont="1" applyAlignment="1">
      <alignment horizontal="center"/>
    </xf>
    <xf numFmtId="0" fontId="11" fillId="0" borderId="1" xfId="0" applyFont="1" applyBorder="1" applyAlignment="1">
      <alignment horizontal="center" vertical="top" wrapText="1"/>
    </xf>
    <xf numFmtId="0" fontId="11" fillId="0" borderId="1" xfId="0" applyFont="1" applyBorder="1" applyAlignment="1">
      <alignment horizontal="left" vertical="center" wrapText="1" indent="2"/>
    </xf>
    <xf numFmtId="0" fontId="11" fillId="0" borderId="1" xfId="0" applyFont="1" applyBorder="1" applyAlignment="1">
      <alignment horizontal="center" vertical="center" wrapText="1"/>
    </xf>
    <xf numFmtId="0" fontId="14" fillId="0" borderId="1" xfId="0" applyFont="1" applyBorder="1" applyAlignment="1">
      <alignment horizontal="left" vertical="top" wrapText="1"/>
    </xf>
    <xf numFmtId="0" fontId="14" fillId="0" borderId="1" xfId="0" applyFont="1" applyBorder="1" applyAlignment="1">
      <alignment horizontal="center" vertical="top" wrapText="1"/>
    </xf>
    <xf numFmtId="165" fontId="10" fillId="0" borderId="1" xfId="0" applyNumberFormat="1" applyFont="1" applyBorder="1" applyAlignment="1">
      <alignment horizontal="center" vertical="top" shrinkToFit="1"/>
    </xf>
    <xf numFmtId="1" fontId="10" fillId="0" borderId="1" xfId="0" applyNumberFormat="1" applyFont="1" applyBorder="1" applyAlignment="1">
      <alignment horizontal="center" vertical="top" shrinkToFit="1"/>
    </xf>
    <xf numFmtId="0" fontId="15" fillId="0" borderId="1" xfId="0" applyFont="1" applyBorder="1" applyAlignment="1">
      <alignment horizontal="center" vertical="top" wrapText="1"/>
    </xf>
    <xf numFmtId="2" fontId="10" fillId="0" borderId="1" xfId="0" applyNumberFormat="1" applyFont="1" applyBorder="1" applyAlignment="1">
      <alignment horizontal="center" vertical="top" shrinkToFit="1"/>
    </xf>
    <xf numFmtId="166" fontId="10" fillId="0" borderId="1" xfId="0" applyNumberFormat="1" applyFont="1" applyBorder="1" applyAlignment="1">
      <alignment horizontal="center" vertical="top" shrinkToFit="1"/>
    </xf>
    <xf numFmtId="0" fontId="0" fillId="0" borderId="0" xfId="0" applyAlignment="1">
      <alignment horizontal="center"/>
    </xf>
    <xf numFmtId="0" fontId="13" fillId="0" borderId="1" xfId="0" applyFont="1" applyBorder="1" applyAlignment="1">
      <alignment horizontal="center" vertical="top" wrapText="1"/>
    </xf>
    <xf numFmtId="3" fontId="10" fillId="0" borderId="1" xfId="0" applyNumberFormat="1" applyFont="1" applyBorder="1" applyAlignment="1">
      <alignment horizontal="center" vertical="top" shrinkToFit="1"/>
    </xf>
    <xf numFmtId="0" fontId="17" fillId="0" borderId="1" xfId="0" applyFont="1" applyBorder="1" applyAlignment="1">
      <alignment horizontal="left" vertical="top" wrapText="1"/>
    </xf>
    <xf numFmtId="0" fontId="19" fillId="0" borderId="1" xfId="0" applyFont="1" applyBorder="1" applyAlignment="1">
      <alignment horizontal="left" vertical="top" wrapText="1"/>
    </xf>
    <xf numFmtId="0" fontId="18" fillId="0" borderId="1" xfId="0" applyFont="1" applyBorder="1" applyAlignment="1">
      <alignment horizontal="center" vertical="center" wrapText="1"/>
    </xf>
    <xf numFmtId="165" fontId="16" fillId="0" borderId="1" xfId="0" applyNumberFormat="1" applyFont="1" applyBorder="1" applyAlignment="1">
      <alignment horizontal="center" vertical="center" shrinkToFit="1"/>
    </xf>
    <xf numFmtId="0" fontId="9" fillId="0" borderId="1" xfId="0" applyFont="1" applyBorder="1" applyAlignment="1">
      <alignment horizontal="center" vertical="center" wrapText="1"/>
    </xf>
    <xf numFmtId="1" fontId="16" fillId="0" borderId="1" xfId="0" applyNumberFormat="1" applyFont="1" applyBorder="1" applyAlignment="1">
      <alignment horizontal="center" vertical="center" shrinkToFit="1"/>
    </xf>
    <xf numFmtId="0" fontId="19" fillId="0" borderId="0" xfId="0" applyFont="1" applyAlignment="1">
      <alignment horizontal="left" vertical="top" wrapText="1"/>
    </xf>
    <xf numFmtId="0" fontId="0" fillId="0" borderId="0" xfId="0" applyAlignment="1">
      <alignment horizontal="left"/>
    </xf>
    <xf numFmtId="0" fontId="21" fillId="3" borderId="7" xfId="0" applyFont="1" applyFill="1" applyBorder="1" applyAlignment="1">
      <alignment horizontal="center" vertical="center" wrapText="1"/>
    </xf>
    <xf numFmtId="0" fontId="20" fillId="3" borderId="7" xfId="0" applyFont="1" applyFill="1" applyBorder="1" applyAlignment="1">
      <alignment horizontal="left" vertical="center" wrapText="1"/>
    </xf>
    <xf numFmtId="0" fontId="20" fillId="3" borderId="7" xfId="0" applyFont="1" applyFill="1" applyBorder="1" applyAlignment="1">
      <alignment horizontal="center" vertical="center" wrapText="1"/>
    </xf>
    <xf numFmtId="0" fontId="20" fillId="7" borderId="7" xfId="0" applyFont="1" applyFill="1" applyBorder="1" applyAlignment="1">
      <alignment horizontal="left" vertical="center" wrapText="1"/>
    </xf>
    <xf numFmtId="0" fontId="20" fillId="7" borderId="7" xfId="0" applyFont="1" applyFill="1" applyBorder="1" applyAlignment="1">
      <alignment horizontal="center" vertical="center" wrapText="1"/>
    </xf>
    <xf numFmtId="0" fontId="9" fillId="0" borderId="0" xfId="0" applyFont="1" applyAlignment="1">
      <alignment horizontal="left" vertical="center" wrapText="1"/>
    </xf>
    <xf numFmtId="0" fontId="26" fillId="0" borderId="0" xfId="0" applyFont="1" applyAlignment="1">
      <alignment horizontal="center" vertical="top" wrapText="1"/>
    </xf>
    <xf numFmtId="0" fontId="9" fillId="0" borderId="0" xfId="0" applyFont="1" applyAlignment="1">
      <alignment horizontal="left" wrapText="1"/>
    </xf>
    <xf numFmtId="1" fontId="23" fillId="0" borderId="0" xfId="0" applyNumberFormat="1" applyFont="1" applyAlignment="1">
      <alignment horizontal="center" vertical="top" shrinkToFit="1"/>
    </xf>
    <xf numFmtId="1" fontId="23" fillId="0" borderId="12" xfId="0" applyNumberFormat="1" applyFont="1" applyBorder="1" applyAlignment="1">
      <alignment horizontal="center" vertical="top" shrinkToFit="1"/>
    </xf>
    <xf numFmtId="0" fontId="26" fillId="0" borderId="0" xfId="0" applyFont="1" applyAlignment="1">
      <alignment vertical="top" wrapText="1"/>
    </xf>
    <xf numFmtId="0" fontId="9" fillId="0" borderId="0" xfId="0" applyFont="1" applyAlignment="1">
      <alignment horizontal="center" wrapText="1"/>
    </xf>
    <xf numFmtId="166" fontId="24" fillId="0" borderId="0" xfId="0" applyNumberFormat="1" applyFont="1" applyAlignment="1">
      <alignment vertical="top" shrinkToFit="1"/>
    </xf>
    <xf numFmtId="166" fontId="25" fillId="0" borderId="12" xfId="0" applyNumberFormat="1" applyFont="1" applyBorder="1" applyAlignment="1">
      <alignment vertical="top" shrinkToFit="1"/>
    </xf>
    <xf numFmtId="0" fontId="27" fillId="0" borderId="0" xfId="0" applyFont="1" applyAlignment="1">
      <alignment vertical="top" wrapText="1"/>
    </xf>
    <xf numFmtId="0" fontId="28" fillId="0" borderId="0" xfId="0" applyFont="1" applyAlignment="1">
      <alignment vertical="top" wrapText="1"/>
    </xf>
    <xf numFmtId="0" fontId="28" fillId="0" borderId="0" xfId="0" applyFont="1" applyAlignment="1">
      <alignment vertical="top"/>
    </xf>
    <xf numFmtId="166" fontId="25" fillId="8" borderId="12" xfId="0" applyNumberFormat="1" applyFont="1" applyFill="1" applyBorder="1" applyAlignment="1">
      <alignment vertical="top" shrinkToFit="1"/>
    </xf>
    <xf numFmtId="0" fontId="30" fillId="0" borderId="0" xfId="3" applyFont="1"/>
    <xf numFmtId="0" fontId="30" fillId="5" borderId="0" xfId="3" applyFont="1" applyFill="1"/>
    <xf numFmtId="0" fontId="31" fillId="5" borderId="0" xfId="3" applyFont="1" applyFill="1" applyAlignment="1">
      <alignment vertical="top"/>
    </xf>
    <xf numFmtId="0" fontId="32" fillId="5" borderId="0" xfId="3" applyFont="1" applyFill="1" applyAlignment="1">
      <alignment horizontal="left" vertical="top" wrapText="1"/>
    </xf>
    <xf numFmtId="0" fontId="34" fillId="5" borderId="0" xfId="3" applyFont="1" applyFill="1"/>
    <xf numFmtId="0" fontId="34" fillId="5" borderId="0" xfId="3" applyFont="1" applyFill="1" applyAlignment="1">
      <alignment horizontal="left" vertical="top"/>
    </xf>
    <xf numFmtId="0" fontId="34" fillId="5" borderId="0" xfId="3" applyFont="1" applyFill="1" applyAlignment="1">
      <alignment horizontal="left" vertical="top" wrapText="1"/>
    </xf>
    <xf numFmtId="167" fontId="34" fillId="0" borderId="13" xfId="3" applyNumberFormat="1" applyFont="1" applyBorder="1" applyAlignment="1">
      <alignment horizontal="center"/>
    </xf>
    <xf numFmtId="0" fontId="34" fillId="5" borderId="13" xfId="3" applyFont="1" applyFill="1" applyBorder="1"/>
    <xf numFmtId="0" fontId="34" fillId="9" borderId="13" xfId="3" applyFont="1" applyFill="1" applyBorder="1"/>
    <xf numFmtId="0" fontId="34" fillId="9" borderId="13" xfId="3" applyFont="1" applyFill="1" applyBorder="1" applyAlignment="1">
      <alignment horizontal="left" wrapText="1"/>
    </xf>
    <xf numFmtId="0" fontId="34" fillId="0" borderId="13" xfId="3" applyFont="1" applyBorder="1"/>
    <xf numFmtId="0" fontId="34" fillId="0" borderId="13" xfId="3" applyFont="1" applyBorder="1" applyAlignment="1">
      <alignment horizontal="left" wrapText="1"/>
    </xf>
    <xf numFmtId="0" fontId="34" fillId="5" borderId="0" xfId="3" applyFont="1" applyFill="1" applyAlignment="1">
      <alignment horizontal="left" wrapText="1"/>
    </xf>
    <xf numFmtId="0" fontId="34" fillId="0" borderId="0" xfId="3" applyFont="1"/>
    <xf numFmtId="167" fontId="34" fillId="5" borderId="0" xfId="3" applyNumberFormat="1" applyFont="1" applyFill="1"/>
    <xf numFmtId="168" fontId="34" fillId="5" borderId="0" xfId="3" applyNumberFormat="1" applyFont="1" applyFill="1"/>
    <xf numFmtId="1" fontId="38" fillId="5" borderId="17" xfId="3" applyNumberFormat="1" applyFont="1" applyFill="1" applyBorder="1" applyAlignment="1">
      <alignment horizontal="left"/>
    </xf>
    <xf numFmtId="0" fontId="39" fillId="6" borderId="18" xfId="3" applyFont="1" applyFill="1" applyBorder="1" applyAlignment="1">
      <alignment horizontal="left" vertical="center"/>
    </xf>
    <xf numFmtId="166" fontId="38" fillId="5" borderId="17" xfId="3" applyNumberFormat="1" applyFont="1" applyFill="1" applyBorder="1" applyAlignment="1">
      <alignment horizontal="left"/>
    </xf>
    <xf numFmtId="0" fontId="38" fillId="5" borderId="17" xfId="3" applyFont="1" applyFill="1" applyBorder="1" applyAlignment="1">
      <alignment horizontal="left" vertical="center" wrapText="1"/>
    </xf>
    <xf numFmtId="0" fontId="39" fillId="6" borderId="18" xfId="3" applyFont="1" applyFill="1" applyBorder="1" applyAlignment="1">
      <alignment horizontal="left" vertical="center" wrapText="1"/>
    </xf>
    <xf numFmtId="166" fontId="38" fillId="5" borderId="19" xfId="3" applyNumberFormat="1" applyFont="1" applyFill="1" applyBorder="1" applyAlignment="1">
      <alignment horizontal="left" vertical="center"/>
    </xf>
    <xf numFmtId="0" fontId="39" fillId="6" borderId="20" xfId="3" applyFont="1" applyFill="1" applyBorder="1" applyAlignment="1">
      <alignment horizontal="left" vertical="center"/>
    </xf>
    <xf numFmtId="14" fontId="38" fillId="5" borderId="21" xfId="3" applyNumberFormat="1" applyFont="1" applyFill="1" applyBorder="1" applyAlignment="1">
      <alignment horizontal="left" vertical="center"/>
    </xf>
    <xf numFmtId="0" fontId="39" fillId="6" borderId="20" xfId="3" applyFont="1" applyFill="1" applyBorder="1" applyAlignment="1">
      <alignment horizontal="left" vertical="center" wrapText="1"/>
    </xf>
    <xf numFmtId="0" fontId="38" fillId="5" borderId="21" xfId="3" applyFont="1" applyFill="1" applyBorder="1" applyAlignment="1">
      <alignment horizontal="left" vertical="center" wrapText="1"/>
    </xf>
    <xf numFmtId="0" fontId="40" fillId="0" borderId="0" xfId="3" applyFont="1"/>
    <xf numFmtId="0" fontId="40" fillId="5" borderId="0" xfId="3" applyFont="1" applyFill="1"/>
    <xf numFmtId="0" fontId="41" fillId="0" borderId="0" xfId="4" applyFont="1" applyAlignment="1" applyProtection="1"/>
    <xf numFmtId="0" fontId="43" fillId="10" borderId="23" xfId="3" applyFont="1" applyFill="1" applyBorder="1"/>
    <xf numFmtId="0" fontId="43" fillId="5" borderId="23" xfId="3" applyFont="1" applyFill="1" applyBorder="1"/>
    <xf numFmtId="0" fontId="29" fillId="5" borderId="0" xfId="3" applyFill="1"/>
    <xf numFmtId="0" fontId="29" fillId="5" borderId="0" xfId="3" applyFill="1" applyAlignment="1">
      <alignment horizontal="left" vertical="top"/>
    </xf>
    <xf numFmtId="0" fontId="47" fillId="5" borderId="0" xfId="3" applyFont="1" applyFill="1"/>
    <xf numFmtId="0" fontId="48" fillId="5" borderId="0" xfId="3" applyFont="1" applyFill="1"/>
    <xf numFmtId="0" fontId="30" fillId="5" borderId="0" xfId="3" applyFont="1" applyFill="1" applyAlignment="1">
      <alignment horizontal="left" vertical="top" wrapText="1"/>
    </xf>
    <xf numFmtId="0" fontId="34" fillId="5" borderId="0" xfId="3" applyFont="1" applyFill="1" applyAlignment="1">
      <alignment wrapText="1"/>
    </xf>
    <xf numFmtId="0" fontId="49" fillId="5" borderId="0" xfId="3" applyFont="1" applyFill="1" applyAlignment="1">
      <alignment vertical="top"/>
    </xf>
    <xf numFmtId="169" fontId="34" fillId="0" borderId="13" xfId="3" applyNumberFormat="1" applyFont="1" applyBorder="1" applyAlignment="1">
      <alignment horizontal="center"/>
    </xf>
    <xf numFmtId="0" fontId="34" fillId="0" borderId="13" xfId="3" applyFont="1" applyBorder="1" applyAlignment="1">
      <alignment wrapText="1"/>
    </xf>
    <xf numFmtId="0" fontId="34" fillId="5" borderId="0" xfId="3" applyFont="1" applyFill="1" applyAlignment="1">
      <alignment vertical="top"/>
    </xf>
    <xf numFmtId="0" fontId="34" fillId="5" borderId="0" xfId="3" applyFont="1" applyFill="1" applyAlignment="1">
      <alignment vertical="top" wrapText="1"/>
    </xf>
    <xf numFmtId="0" fontId="30" fillId="5" borderId="0" xfId="3" applyFont="1" applyFill="1" applyAlignment="1">
      <alignment vertical="top"/>
    </xf>
    <xf numFmtId="169" fontId="34" fillId="0" borderId="13" xfId="3" applyNumberFormat="1" applyFont="1" applyBorder="1" applyAlignment="1">
      <alignment horizontal="center" wrapText="1"/>
    </xf>
    <xf numFmtId="170" fontId="34" fillId="0" borderId="13" xfId="3" applyNumberFormat="1" applyFont="1" applyBorder="1" applyAlignment="1">
      <alignment horizontal="center" wrapText="1"/>
    </xf>
    <xf numFmtId="0" fontId="40" fillId="5" borderId="0" xfId="3" applyFont="1" applyFill="1" applyAlignment="1">
      <alignment vertical="top"/>
    </xf>
    <xf numFmtId="4" fontId="30" fillId="0" borderId="0" xfId="3" applyNumberFormat="1" applyFont="1"/>
    <xf numFmtId="4" fontId="30" fillId="5" borderId="0" xfId="3" applyNumberFormat="1" applyFont="1" applyFill="1"/>
    <xf numFmtId="4" fontId="34" fillId="5" borderId="0" xfId="3" applyNumberFormat="1" applyFont="1" applyFill="1" applyAlignment="1">
      <alignment vertical="top"/>
    </xf>
    <xf numFmtId="4" fontId="34" fillId="5" borderId="0" xfId="3" applyNumberFormat="1" applyFont="1" applyFill="1"/>
    <xf numFmtId="171" fontId="34" fillId="5" borderId="13" xfId="3" applyNumberFormat="1" applyFont="1" applyFill="1" applyBorder="1" applyAlignment="1">
      <alignment horizontal="center" vertical="center"/>
    </xf>
    <xf numFmtId="4" fontId="34" fillId="11" borderId="13" xfId="5" applyNumberFormat="1" applyFont="1" applyFill="1" applyBorder="1" applyAlignment="1">
      <alignment horizontal="center" vertical="center"/>
    </xf>
    <xf numFmtId="4" fontId="34" fillId="9" borderId="13" xfId="3" applyNumberFormat="1" applyFont="1" applyFill="1" applyBorder="1"/>
    <xf numFmtId="4" fontId="34" fillId="0" borderId="13" xfId="3" applyNumberFormat="1" applyFont="1" applyBorder="1" applyAlignment="1">
      <alignment horizontal="center"/>
    </xf>
    <xf numFmtId="4" fontId="34" fillId="5" borderId="13" xfId="5" applyNumberFormat="1" applyFont="1" applyFill="1" applyBorder="1" applyAlignment="1">
      <alignment horizontal="center" vertical="center"/>
    </xf>
    <xf numFmtId="0" fontId="30" fillId="0" borderId="0" xfId="3" applyFont="1" applyAlignment="1">
      <alignment wrapText="1"/>
    </xf>
    <xf numFmtId="0" fontId="30" fillId="5" borderId="0" xfId="3" applyFont="1" applyFill="1" applyAlignment="1">
      <alignment wrapText="1"/>
    </xf>
    <xf numFmtId="0" fontId="38" fillId="5" borderId="17" xfId="3" applyFont="1" applyFill="1" applyBorder="1" applyAlignment="1">
      <alignment horizontal="left"/>
    </xf>
    <xf numFmtId="4" fontId="39" fillId="6" borderId="18" xfId="3" applyNumberFormat="1" applyFont="1" applyFill="1" applyBorder="1" applyAlignment="1">
      <alignment horizontal="left" vertical="center"/>
    </xf>
    <xf numFmtId="4" fontId="38" fillId="5" borderId="17" xfId="3" applyNumberFormat="1" applyFont="1" applyFill="1" applyBorder="1" applyAlignment="1">
      <alignment horizontal="left"/>
    </xf>
    <xf numFmtId="4" fontId="39" fillId="6" borderId="20" xfId="3" applyNumberFormat="1" applyFont="1" applyFill="1" applyBorder="1" applyAlignment="1">
      <alignment horizontal="left" vertical="center"/>
    </xf>
    <xf numFmtId="4" fontId="40" fillId="5" borderId="0" xfId="3" applyNumberFormat="1" applyFont="1" applyFill="1"/>
    <xf numFmtId="0" fontId="38" fillId="0" borderId="0" xfId="3" applyFont="1"/>
    <xf numFmtId="0" fontId="38" fillId="5" borderId="0" xfId="3" applyFont="1" applyFill="1"/>
    <xf numFmtId="4" fontId="38" fillId="5" borderId="0" xfId="3" applyNumberFormat="1" applyFont="1" applyFill="1"/>
    <xf numFmtId="0" fontId="53" fillId="5" borderId="0" xfId="3" applyFont="1" applyFill="1"/>
    <xf numFmtId="4" fontId="43" fillId="10" borderId="23" xfId="3" applyNumberFormat="1" applyFont="1" applyFill="1" applyBorder="1"/>
    <xf numFmtId="173" fontId="30" fillId="0" borderId="0" xfId="3" applyNumberFormat="1" applyFont="1"/>
    <xf numFmtId="173" fontId="30" fillId="5" borderId="0" xfId="3" applyNumberFormat="1" applyFont="1" applyFill="1"/>
    <xf numFmtId="0" fontId="33" fillId="5" borderId="0" xfId="3" applyFont="1" applyFill="1" applyAlignment="1">
      <alignment vertical="top"/>
    </xf>
    <xf numFmtId="173" fontId="34" fillId="5" borderId="0" xfId="3" applyNumberFormat="1" applyFont="1" applyFill="1" applyAlignment="1">
      <alignment vertical="top"/>
    </xf>
    <xf numFmtId="173" fontId="34" fillId="5" borderId="0" xfId="5" applyNumberFormat="1" applyFont="1" applyFill="1"/>
    <xf numFmtId="173" fontId="34" fillId="5" borderId="0" xfId="3" applyNumberFormat="1" applyFont="1" applyFill="1"/>
    <xf numFmtId="173" fontId="34" fillId="11" borderId="13" xfId="3" applyNumberFormat="1" applyFont="1" applyFill="1" applyBorder="1"/>
    <xf numFmtId="173" fontId="34" fillId="5" borderId="13" xfId="3" applyNumberFormat="1" applyFont="1" applyFill="1" applyBorder="1" applyAlignment="1">
      <alignment horizontal="center" vertical="center"/>
    </xf>
    <xf numFmtId="173" fontId="34" fillId="11" borderId="13" xfId="5" applyNumberFormat="1" applyFont="1" applyFill="1" applyBorder="1"/>
    <xf numFmtId="173" fontId="34" fillId="9" borderId="13" xfId="5" applyNumberFormat="1" applyFont="1" applyFill="1" applyBorder="1" applyAlignment="1">
      <alignment horizontal="center"/>
    </xf>
    <xf numFmtId="173" fontId="34" fillId="0" borderId="13" xfId="3" applyNumberFormat="1" applyFont="1" applyBorder="1" applyAlignment="1">
      <alignment horizontal="center"/>
    </xf>
    <xf numFmtId="173" fontId="34" fillId="0" borderId="13" xfId="5" applyNumberFormat="1" applyFont="1" applyBorder="1" applyAlignment="1">
      <alignment horizontal="center"/>
    </xf>
    <xf numFmtId="173" fontId="34" fillId="11" borderId="13" xfId="3" applyNumberFormat="1" applyFont="1" applyFill="1" applyBorder="1" applyAlignment="1">
      <alignment horizontal="center"/>
    </xf>
    <xf numFmtId="173" fontId="34" fillId="5" borderId="13" xfId="3" applyNumberFormat="1" applyFont="1" applyFill="1" applyBorder="1" applyAlignment="1">
      <alignment horizontal="center"/>
    </xf>
    <xf numFmtId="173" fontId="34" fillId="11" borderId="13" xfId="3" applyNumberFormat="1" applyFont="1" applyFill="1" applyBorder="1" applyAlignment="1">
      <alignment horizontal="center" vertical="center"/>
    </xf>
    <xf numFmtId="173" fontId="34" fillId="9" borderId="13" xfId="3" applyNumberFormat="1" applyFont="1" applyFill="1" applyBorder="1" applyAlignment="1">
      <alignment horizontal="center"/>
    </xf>
    <xf numFmtId="173" fontId="34" fillId="0" borderId="24" xfId="3" applyNumberFormat="1" applyFont="1" applyBorder="1" applyAlignment="1">
      <alignment horizontal="center"/>
    </xf>
    <xf numFmtId="173" fontId="34" fillId="5" borderId="0" xfId="5" applyNumberFormat="1" applyFont="1" applyFill="1" applyAlignment="1">
      <alignment horizontal="center"/>
    </xf>
    <xf numFmtId="173" fontId="34" fillId="0" borderId="13" xfId="3" applyNumberFormat="1" applyFont="1" applyBorder="1" applyAlignment="1">
      <alignment horizontal="center" vertical="center"/>
    </xf>
    <xf numFmtId="174" fontId="34" fillId="0" borderId="13" xfId="3" applyNumberFormat="1" applyFont="1" applyBorder="1" applyAlignment="1">
      <alignment horizontal="center" vertical="center"/>
    </xf>
    <xf numFmtId="0" fontId="37" fillId="5" borderId="0" xfId="4" applyFill="1" applyAlignment="1" applyProtection="1"/>
    <xf numFmtId="173" fontId="39" fillId="6" borderId="18" xfId="3" applyNumberFormat="1" applyFont="1" applyFill="1" applyBorder="1" applyAlignment="1">
      <alignment horizontal="left" vertical="center"/>
    </xf>
    <xf numFmtId="175" fontId="38" fillId="5" borderId="17" xfId="3" applyNumberFormat="1" applyFont="1" applyFill="1" applyBorder="1" applyAlignment="1">
      <alignment horizontal="left"/>
    </xf>
    <xf numFmtId="173" fontId="39" fillId="6" borderId="20" xfId="3" applyNumberFormat="1" applyFont="1" applyFill="1" applyBorder="1" applyAlignment="1">
      <alignment horizontal="left" vertical="center"/>
    </xf>
    <xf numFmtId="173" fontId="40" fillId="5" borderId="0" xfId="3" applyNumberFormat="1" applyFont="1" applyFill="1"/>
    <xf numFmtId="173" fontId="38" fillId="5" borderId="0" xfId="3" applyNumberFormat="1" applyFont="1" applyFill="1"/>
    <xf numFmtId="0" fontId="30" fillId="5" borderId="0" xfId="3" applyFont="1" applyFill="1" applyAlignment="1">
      <alignment vertical="top" wrapText="1"/>
    </xf>
    <xf numFmtId="169" fontId="34" fillId="0" borderId="25" xfId="3" applyNumberFormat="1" applyFont="1" applyBorder="1" applyAlignment="1">
      <alignment horizontal="center" wrapText="1"/>
    </xf>
    <xf numFmtId="0" fontId="34" fillId="9" borderId="26" xfId="3" applyFont="1" applyFill="1" applyBorder="1" applyAlignment="1">
      <alignment horizontal="left" wrapText="1"/>
    </xf>
    <xf numFmtId="0" fontId="34" fillId="9" borderId="27" xfId="3" applyFont="1" applyFill="1" applyBorder="1" applyAlignment="1">
      <alignment horizontal="left" wrapText="1"/>
    </xf>
    <xf numFmtId="0" fontId="34" fillId="9" borderId="29" xfId="3" applyFont="1" applyFill="1" applyBorder="1" applyAlignment="1">
      <alignment horizontal="left" wrapText="1"/>
    </xf>
    <xf numFmtId="176" fontId="34" fillId="0" borderId="25" xfId="3" applyNumberFormat="1" applyFont="1" applyBorder="1" applyAlignment="1">
      <alignment horizontal="center" wrapText="1"/>
    </xf>
    <xf numFmtId="0" fontId="34" fillId="9" borderId="24" xfId="3" applyFont="1" applyFill="1" applyBorder="1" applyAlignment="1">
      <alignment horizontal="left" wrapText="1"/>
    </xf>
    <xf numFmtId="0" fontId="34" fillId="9" borderId="30" xfId="3" applyFont="1" applyFill="1" applyBorder="1" applyAlignment="1">
      <alignment horizontal="left" wrapText="1"/>
    </xf>
    <xf numFmtId="0" fontId="34" fillId="9" borderId="31" xfId="3" applyFont="1" applyFill="1" applyBorder="1" applyAlignment="1">
      <alignment horizontal="left" wrapText="1"/>
    </xf>
    <xf numFmtId="0" fontId="34" fillId="9" borderId="25" xfId="3" applyFont="1" applyFill="1" applyBorder="1" applyAlignment="1">
      <alignment horizontal="left" wrapText="1"/>
    </xf>
    <xf numFmtId="0" fontId="34" fillId="0" borderId="32" xfId="3" applyFont="1" applyBorder="1" applyAlignment="1">
      <alignment horizontal="left" wrapText="1"/>
    </xf>
    <xf numFmtId="0" fontId="34" fillId="0" borderId="33" xfId="3" applyFont="1" applyBorder="1" applyAlignment="1">
      <alignment horizontal="left" wrapText="1"/>
    </xf>
    <xf numFmtId="0" fontId="34" fillId="0" borderId="34" xfId="3" applyFont="1" applyBorder="1" applyAlignment="1">
      <alignment horizontal="left" wrapText="1"/>
    </xf>
    <xf numFmtId="168" fontId="34" fillId="0" borderId="13" xfId="3" applyNumberFormat="1" applyFont="1" applyBorder="1" applyAlignment="1">
      <alignment horizontal="center"/>
    </xf>
    <xf numFmtId="0" fontId="48" fillId="5" borderId="0" xfId="3" applyFont="1" applyFill="1" applyAlignment="1">
      <alignment vertical="top" wrapText="1"/>
    </xf>
    <xf numFmtId="169" fontId="34" fillId="5" borderId="13" xfId="3" applyNumberFormat="1" applyFont="1" applyFill="1" applyBorder="1" applyAlignment="1">
      <alignment horizontal="center"/>
    </xf>
    <xf numFmtId="169" fontId="34" fillId="5" borderId="13" xfId="3" applyNumberFormat="1" applyFont="1" applyFill="1" applyBorder="1" applyAlignment="1">
      <alignment horizontal="center" vertical="center"/>
    </xf>
    <xf numFmtId="169" fontId="34" fillId="0" borderId="13" xfId="3" applyNumberFormat="1" applyFont="1" applyBorder="1" applyAlignment="1">
      <alignment horizontal="center" vertical="center"/>
    </xf>
    <xf numFmtId="168" fontId="34" fillId="11" borderId="13" xfId="3" applyNumberFormat="1" applyFont="1" applyFill="1" applyBorder="1" applyAlignment="1">
      <alignment horizontal="center" vertical="center"/>
    </xf>
    <xf numFmtId="0" fontId="34" fillId="9" borderId="38" xfId="3" applyFont="1" applyFill="1" applyBorder="1"/>
    <xf numFmtId="0" fontId="34" fillId="9" borderId="39" xfId="3" applyFont="1" applyFill="1" applyBorder="1"/>
    <xf numFmtId="0" fontId="34" fillId="9" borderId="40" xfId="3" applyFont="1" applyFill="1" applyBorder="1"/>
    <xf numFmtId="0" fontId="34" fillId="9" borderId="41" xfId="3" applyFont="1" applyFill="1" applyBorder="1"/>
    <xf numFmtId="0" fontId="61" fillId="5" borderId="0" xfId="3" applyFont="1" applyFill="1" applyAlignment="1">
      <alignment horizontal="left" vertical="top" wrapText="1"/>
    </xf>
    <xf numFmtId="0" fontId="1" fillId="0" borderId="0" xfId="3" applyFont="1" applyAlignment="1">
      <alignment horizontal="left" vertical="top" wrapText="1"/>
    </xf>
    <xf numFmtId="167" fontId="34" fillId="5" borderId="13" xfId="3" applyNumberFormat="1" applyFont="1" applyFill="1" applyBorder="1" applyAlignment="1">
      <alignment horizontal="center"/>
    </xf>
    <xf numFmtId="0" fontId="34" fillId="9" borderId="13" xfId="3" applyFont="1" applyFill="1" applyBorder="1" applyAlignment="1">
      <alignment wrapText="1"/>
    </xf>
    <xf numFmtId="177" fontId="34" fillId="5" borderId="13" xfId="5" applyNumberFormat="1" applyFont="1" applyFill="1" applyBorder="1" applyAlignment="1">
      <alignment horizontal="center" vertical="center"/>
    </xf>
    <xf numFmtId="177" fontId="34" fillId="11" borderId="13" xfId="5" applyNumberFormat="1" applyFont="1" applyFill="1" applyBorder="1" applyAlignment="1">
      <alignment horizontal="center" vertical="center"/>
    </xf>
    <xf numFmtId="0" fontId="34" fillId="11" borderId="13" xfId="3" applyFont="1" applyFill="1" applyBorder="1" applyAlignment="1">
      <alignment horizontal="center"/>
    </xf>
    <xf numFmtId="0" fontId="30" fillId="5" borderId="0" xfId="3" applyFont="1" applyFill="1" applyAlignment="1">
      <alignment horizontal="left"/>
    </xf>
    <xf numFmtId="0" fontId="64" fillId="5" borderId="0" xfId="3" applyFont="1" applyFill="1"/>
    <xf numFmtId="0" fontId="40" fillId="5" borderId="0" xfId="3" applyFont="1" applyFill="1" applyAlignment="1">
      <alignment wrapText="1"/>
    </xf>
    <xf numFmtId="0" fontId="42" fillId="5" borderId="22" xfId="3" applyFont="1" applyFill="1" applyBorder="1"/>
    <xf numFmtId="169" fontId="34" fillId="5" borderId="0" xfId="3" applyNumberFormat="1" applyFont="1" applyFill="1"/>
    <xf numFmtId="0" fontId="34" fillId="5" borderId="0" xfId="3" applyFont="1" applyFill="1" applyAlignment="1">
      <alignment vertical="center"/>
    </xf>
    <xf numFmtId="0" fontId="34" fillId="5" borderId="0" xfId="3" applyFont="1" applyFill="1" applyAlignment="1">
      <alignment vertical="center" wrapText="1"/>
    </xf>
    <xf numFmtId="169" fontId="34" fillId="0" borderId="24" xfId="3" applyNumberFormat="1" applyFont="1" applyBorder="1"/>
    <xf numFmtId="0" fontId="34" fillId="9" borderId="30" xfId="3" applyFont="1" applyFill="1" applyBorder="1"/>
    <xf numFmtId="168" fontId="34" fillId="11" borderId="13" xfId="3" applyNumberFormat="1" applyFont="1" applyFill="1" applyBorder="1" applyAlignment="1">
      <alignment horizontal="center"/>
    </xf>
    <xf numFmtId="0" fontId="34" fillId="9" borderId="24" xfId="3" applyFont="1" applyFill="1" applyBorder="1"/>
    <xf numFmtId="0" fontId="34" fillId="0" borderId="49" xfId="3" applyFont="1" applyBorder="1"/>
    <xf numFmtId="0" fontId="34" fillId="9" borderId="13" xfId="3" applyFont="1" applyFill="1" applyBorder="1" applyAlignment="1">
      <alignment vertical="center"/>
    </xf>
    <xf numFmtId="0" fontId="68" fillId="5" borderId="0" xfId="3" applyFont="1" applyFill="1" applyAlignment="1">
      <alignment vertical="top"/>
    </xf>
    <xf numFmtId="0" fontId="33" fillId="5" borderId="0" xfId="3" applyFont="1" applyFill="1" applyAlignment="1">
      <alignment vertical="top" wrapText="1"/>
    </xf>
    <xf numFmtId="0" fontId="30" fillId="5" borderId="50" xfId="3" applyFont="1" applyFill="1" applyBorder="1" applyAlignment="1">
      <alignment vertical="top" wrapText="1"/>
    </xf>
    <xf numFmtId="169" fontId="34" fillId="5" borderId="13" xfId="3" applyNumberFormat="1" applyFont="1" applyFill="1" applyBorder="1"/>
    <xf numFmtId="168" fontId="34" fillId="5" borderId="13" xfId="3" applyNumberFormat="1" applyFont="1" applyFill="1" applyBorder="1"/>
    <xf numFmtId="178" fontId="34" fillId="5" borderId="13" xfId="3" applyNumberFormat="1" applyFont="1" applyFill="1" applyBorder="1"/>
    <xf numFmtId="0" fontId="34" fillId="11" borderId="13" xfId="3" applyFont="1" applyFill="1" applyBorder="1"/>
    <xf numFmtId="0" fontId="72" fillId="5" borderId="0" xfId="3" applyFont="1" applyFill="1"/>
    <xf numFmtId="0" fontId="41" fillId="5" borderId="0" xfId="4" applyFont="1" applyFill="1" applyAlignment="1" applyProtection="1"/>
    <xf numFmtId="0" fontId="3" fillId="0" borderId="55" xfId="0" applyFont="1" applyBorder="1"/>
    <xf numFmtId="0" fontId="3" fillId="0" borderId="58" xfId="0" applyFont="1" applyBorder="1"/>
    <xf numFmtId="0" fontId="3" fillId="0" borderId="64" xfId="0" applyFont="1" applyBorder="1"/>
    <xf numFmtId="0" fontId="3" fillId="0" borderId="72" xfId="0" applyFont="1" applyBorder="1"/>
    <xf numFmtId="0" fontId="3" fillId="0" borderId="74" xfId="0" applyFont="1" applyBorder="1"/>
    <xf numFmtId="0" fontId="3" fillId="0" borderId="76" xfId="0" applyFont="1" applyBorder="1"/>
    <xf numFmtId="0" fontId="4" fillId="12" borderId="61" xfId="0" applyFont="1" applyFill="1" applyBorder="1" applyAlignment="1">
      <alignment vertical="center" wrapText="1"/>
    </xf>
    <xf numFmtId="0" fontId="4" fillId="12" borderId="62" xfId="0" applyFont="1" applyFill="1" applyBorder="1" applyAlignment="1">
      <alignment horizontal="center" vertical="center" wrapText="1"/>
    </xf>
    <xf numFmtId="0" fontId="4" fillId="4" borderId="61" xfId="0" applyFont="1" applyFill="1" applyBorder="1" applyAlignment="1">
      <alignment vertical="center" wrapText="1"/>
    </xf>
    <xf numFmtId="0" fontId="4" fillId="4" borderId="62" xfId="0" applyFont="1" applyFill="1" applyBorder="1" applyAlignment="1">
      <alignment horizontal="center" vertical="center" wrapText="1"/>
    </xf>
    <xf numFmtId="0" fontId="7" fillId="6" borderId="61" xfId="0" applyFont="1" applyFill="1" applyBorder="1"/>
    <xf numFmtId="0" fontId="7" fillId="6" borderId="62" xfId="0" applyFont="1" applyFill="1" applyBorder="1" applyAlignment="1">
      <alignment horizontal="center"/>
    </xf>
    <xf numFmtId="4" fontId="7" fillId="6" borderId="62" xfId="0" applyNumberFormat="1" applyFont="1" applyFill="1" applyBorder="1" applyAlignment="1">
      <alignment horizontal="center"/>
    </xf>
    <xf numFmtId="0" fontId="0" fillId="0" borderId="0" xfId="0" applyAlignment="1">
      <alignment vertical="center"/>
    </xf>
    <xf numFmtId="0" fontId="74" fillId="0" borderId="0" xfId="0" applyFont="1" applyAlignment="1">
      <alignment vertical="center"/>
    </xf>
    <xf numFmtId="0" fontId="75" fillId="15" borderId="69" xfId="0" applyFont="1" applyFill="1" applyBorder="1" applyAlignment="1">
      <alignment vertical="center"/>
    </xf>
    <xf numFmtId="0" fontId="76" fillId="0" borderId="0" xfId="0" applyFont="1" applyAlignment="1">
      <alignment horizontal="center" vertical="center"/>
    </xf>
    <xf numFmtId="0" fontId="29" fillId="0" borderId="0" xfId="3"/>
    <xf numFmtId="179" fontId="34" fillId="0" borderId="13" xfId="3" applyNumberFormat="1" applyFont="1" applyBorder="1" applyAlignment="1">
      <alignment horizontal="center"/>
    </xf>
    <xf numFmtId="0" fontId="34" fillId="9" borderId="13" xfId="3" applyFont="1" applyFill="1" applyBorder="1" applyAlignment="1">
      <alignment horizontal="left"/>
    </xf>
    <xf numFmtId="0" fontId="34" fillId="5" borderId="0" xfId="3" applyFont="1" applyFill="1" applyAlignment="1">
      <alignment horizontal="center"/>
    </xf>
    <xf numFmtId="4" fontId="34" fillId="0" borderId="39" xfId="3" applyNumberFormat="1" applyFont="1" applyBorder="1" applyAlignment="1">
      <alignment horizontal="center"/>
    </xf>
    <xf numFmtId="179" fontId="34" fillId="0" borderId="79" xfId="3" applyNumberFormat="1" applyFont="1" applyBorder="1" applyAlignment="1">
      <alignment horizontal="center"/>
    </xf>
    <xf numFmtId="179" fontId="34" fillId="0" borderId="27" xfId="3" applyNumberFormat="1" applyFont="1" applyBorder="1" applyAlignment="1">
      <alignment horizontal="center"/>
    </xf>
    <xf numFmtId="0" fontId="34" fillId="9" borderId="28" xfId="3" applyFont="1" applyFill="1" applyBorder="1"/>
    <xf numFmtId="179" fontId="34" fillId="0" borderId="24" xfId="3" applyNumberFormat="1" applyFont="1" applyBorder="1" applyAlignment="1">
      <alignment horizontal="center"/>
    </xf>
    <xf numFmtId="0" fontId="34" fillId="9" borderId="25" xfId="3" applyFont="1" applyFill="1" applyBorder="1"/>
    <xf numFmtId="4" fontId="34" fillId="0" borderId="35" xfId="3" applyNumberFormat="1" applyFont="1" applyBorder="1" applyAlignment="1">
      <alignment horizontal="center"/>
    </xf>
    <xf numFmtId="4" fontId="34" fillId="0" borderId="33" xfId="3" applyNumberFormat="1" applyFont="1" applyBorder="1" applyAlignment="1">
      <alignment horizontal="center"/>
    </xf>
    <xf numFmtId="0" fontId="34" fillId="9" borderId="34" xfId="3" applyFont="1" applyFill="1" applyBorder="1"/>
    <xf numFmtId="179" fontId="34" fillId="0" borderId="49" xfId="3" applyNumberFormat="1" applyFont="1" applyBorder="1" applyAlignment="1">
      <alignment horizontal="center"/>
    </xf>
    <xf numFmtId="0" fontId="34" fillId="9" borderId="49" xfId="3" applyFont="1" applyFill="1" applyBorder="1"/>
    <xf numFmtId="0" fontId="34" fillId="9" borderId="13" xfId="3" applyFont="1" applyFill="1" applyBorder="1" applyAlignment="1">
      <alignment horizontal="center"/>
    </xf>
    <xf numFmtId="180" fontId="34" fillId="0" borderId="13" xfId="3" applyNumberFormat="1" applyFont="1" applyBorder="1" applyAlignment="1">
      <alignment horizontal="center"/>
    </xf>
    <xf numFmtId="179" fontId="34" fillId="0" borderId="13" xfId="3" applyNumberFormat="1" applyFont="1" applyBorder="1" applyAlignment="1">
      <alignment horizontal="center" vertical="center"/>
    </xf>
    <xf numFmtId="181" fontId="1" fillId="5" borderId="0" xfId="5" applyNumberFormat="1" applyFont="1" applyFill="1"/>
    <xf numFmtId="0" fontId="30" fillId="5" borderId="0" xfId="3" applyFont="1" applyFill="1" applyAlignment="1">
      <alignment vertical="center"/>
    </xf>
    <xf numFmtId="0" fontId="47" fillId="0" borderId="0" xfId="3" applyFont="1"/>
    <xf numFmtId="0" fontId="85" fillId="5" borderId="0" xfId="3" applyFont="1" applyFill="1"/>
    <xf numFmtId="0" fontId="9" fillId="0" borderId="4" xfId="0" applyFont="1" applyBorder="1" applyAlignment="1">
      <alignment horizontal="left" wrapText="1"/>
    </xf>
    <xf numFmtId="1" fontId="23" fillId="0" borderId="4" xfId="0" applyNumberFormat="1" applyFont="1" applyBorder="1" applyAlignment="1">
      <alignment horizontal="left" vertical="top" indent="1" shrinkToFit="1"/>
    </xf>
    <xf numFmtId="0" fontId="26" fillId="0" borderId="4" xfId="0" applyFont="1" applyBorder="1" applyAlignment="1">
      <alignment horizontal="left" vertical="top" wrapText="1"/>
    </xf>
    <xf numFmtId="166" fontId="24" fillId="0" borderId="4" xfId="0" applyNumberFormat="1" applyFont="1" applyBorder="1" applyAlignment="1">
      <alignment horizontal="right" vertical="top" indent="1" shrinkToFit="1"/>
    </xf>
    <xf numFmtId="166" fontId="24" fillId="0" borderId="4" xfId="0" applyNumberFormat="1" applyFont="1" applyBorder="1" applyAlignment="1">
      <alignment horizontal="right" vertical="top" shrinkToFit="1"/>
    </xf>
    <xf numFmtId="166" fontId="24" fillId="16" borderId="4" xfId="0" applyNumberFormat="1" applyFont="1" applyFill="1" applyBorder="1" applyAlignment="1">
      <alignment horizontal="right" vertical="top" shrinkToFit="1"/>
    </xf>
    <xf numFmtId="0" fontId="34" fillId="17" borderId="0" xfId="3" applyFont="1" applyFill="1"/>
    <xf numFmtId="169" fontId="34" fillId="17" borderId="0" xfId="3" applyNumberFormat="1" applyFont="1" applyFill="1"/>
    <xf numFmtId="0" fontId="59" fillId="17" borderId="0" xfId="3" applyFont="1" applyFill="1" applyAlignment="1">
      <alignment horizontal="center" vertical="top"/>
    </xf>
    <xf numFmtId="2" fontId="34" fillId="17" borderId="0" xfId="3" applyNumberFormat="1" applyFont="1" applyFill="1" applyAlignment="1">
      <alignment horizontal="center" vertical="top"/>
    </xf>
    <xf numFmtId="0" fontId="34" fillId="5" borderId="0" xfId="3" applyFont="1" applyFill="1" applyAlignment="1">
      <alignment horizontal="center" vertical="center"/>
    </xf>
    <xf numFmtId="0" fontId="34" fillId="5" borderId="0" xfId="3" applyFont="1" applyFill="1" applyAlignment="1">
      <alignment horizontal="centerContinuous" vertical="center"/>
    </xf>
    <xf numFmtId="0" fontId="30" fillId="5" borderId="0" xfId="3" applyFont="1" applyFill="1" applyAlignment="1">
      <alignment horizontal="center" vertical="center"/>
    </xf>
    <xf numFmtId="0" fontId="38" fillId="5" borderId="0" xfId="3" applyFont="1" applyFill="1" applyAlignment="1">
      <alignment horizontal="center" vertical="center"/>
    </xf>
    <xf numFmtId="0" fontId="40" fillId="5" borderId="0" xfId="3" applyFont="1" applyFill="1" applyAlignment="1">
      <alignment horizontal="center" vertical="center"/>
    </xf>
    <xf numFmtId="173" fontId="34" fillId="9" borderId="13" xfId="5" applyNumberFormat="1" applyFont="1" applyFill="1" applyBorder="1" applyAlignment="1">
      <alignment horizontal="center" vertical="center"/>
    </xf>
    <xf numFmtId="173" fontId="34" fillId="5" borderId="0" xfId="3" applyNumberFormat="1" applyFont="1" applyFill="1" applyAlignment="1">
      <alignment horizontal="center" vertical="center"/>
    </xf>
    <xf numFmtId="0" fontId="3" fillId="2" borderId="75" xfId="0" applyFont="1" applyFill="1" applyBorder="1" applyAlignment="1">
      <alignment horizontal="center"/>
    </xf>
    <xf numFmtId="181" fontId="0" fillId="0" borderId="0" xfId="1" applyNumberFormat="1" applyFont="1"/>
    <xf numFmtId="3" fontId="0" fillId="0" borderId="0" xfId="0" applyNumberFormat="1"/>
    <xf numFmtId="4" fontId="3" fillId="0" borderId="87" xfId="0" applyNumberFormat="1" applyFont="1" applyBorder="1" applyAlignment="1">
      <alignment horizontal="right"/>
    </xf>
    <xf numFmtId="3" fontId="77" fillId="15" borderId="70" xfId="0" applyNumberFormat="1" applyFont="1" applyFill="1" applyBorder="1" applyAlignment="1">
      <alignment horizontal="center" vertical="center"/>
    </xf>
    <xf numFmtId="0" fontId="4" fillId="6" borderId="61" xfId="0" applyFont="1" applyFill="1" applyBorder="1" applyAlignment="1">
      <alignment vertical="center" wrapText="1"/>
    </xf>
    <xf numFmtId="0" fontId="4" fillId="6" borderId="62" xfId="0" applyFont="1" applyFill="1" applyBorder="1" applyAlignment="1">
      <alignment horizontal="center" vertical="center" wrapText="1"/>
    </xf>
    <xf numFmtId="181" fontId="3" fillId="0" borderId="56" xfId="1" applyNumberFormat="1" applyFont="1" applyBorder="1" applyAlignment="1">
      <alignment horizontal="center"/>
    </xf>
    <xf numFmtId="0" fontId="4" fillId="6" borderId="63" xfId="0" applyFont="1" applyFill="1" applyBorder="1" applyAlignment="1">
      <alignment horizontal="center" vertical="center" wrapText="1"/>
    </xf>
    <xf numFmtId="1" fontId="73" fillId="14" borderId="63" xfId="1" applyNumberFormat="1" applyFont="1" applyFill="1" applyBorder="1" applyAlignment="1">
      <alignment horizontal="center" vertical="center" wrapText="1"/>
    </xf>
    <xf numFmtId="1" fontId="73" fillId="14" borderId="62" xfId="1" applyNumberFormat="1" applyFont="1" applyFill="1" applyBorder="1" applyAlignment="1">
      <alignment horizontal="center" vertical="center" wrapText="1"/>
    </xf>
    <xf numFmtId="3" fontId="73" fillId="14" borderId="61" xfId="0" applyNumberFormat="1" applyFont="1" applyFill="1" applyBorder="1" applyAlignment="1">
      <alignment horizontal="center" vertical="center" wrapText="1"/>
    </xf>
    <xf numFmtId="0" fontId="74" fillId="12" borderId="58" xfId="0" applyFont="1" applyFill="1" applyBorder="1" applyAlignment="1">
      <alignment vertical="center"/>
    </xf>
    <xf numFmtId="0" fontId="74" fillId="4" borderId="55" xfId="0" applyFont="1" applyFill="1" applyBorder="1" applyAlignment="1">
      <alignment vertical="center"/>
    </xf>
    <xf numFmtId="0" fontId="74" fillId="13" borderId="84" xfId="0" applyFont="1" applyFill="1" applyBorder="1" applyAlignment="1">
      <alignment vertical="center"/>
    </xf>
    <xf numFmtId="3" fontId="76" fillId="12" borderId="95" xfId="0" applyNumberFormat="1" applyFont="1" applyFill="1" applyBorder="1" applyAlignment="1">
      <alignment horizontal="right" vertical="center"/>
    </xf>
    <xf numFmtId="3" fontId="76" fillId="12" borderId="83" xfId="0" applyNumberFormat="1" applyFont="1" applyFill="1" applyBorder="1" applyAlignment="1">
      <alignment horizontal="right" vertical="center"/>
    </xf>
    <xf numFmtId="3" fontId="76" fillId="4" borderId="56" xfId="0" applyNumberFormat="1" applyFont="1" applyFill="1" applyBorder="1" applyAlignment="1">
      <alignment horizontal="right" vertical="center"/>
    </xf>
    <xf numFmtId="3" fontId="76" fillId="13" borderId="94" xfId="0" applyNumberFormat="1" applyFont="1" applyFill="1" applyBorder="1" applyAlignment="1">
      <alignment horizontal="right" vertical="center"/>
    </xf>
    <xf numFmtId="181" fontId="88" fillId="0" borderId="56" xfId="1" applyNumberFormat="1" applyFont="1" applyBorder="1" applyAlignment="1">
      <alignment horizontal="center"/>
    </xf>
    <xf numFmtId="181" fontId="88" fillId="0" borderId="94" xfId="1" applyNumberFormat="1" applyFont="1" applyBorder="1" applyAlignment="1">
      <alignment horizontal="center"/>
    </xf>
    <xf numFmtId="181" fontId="3" fillId="0" borderId="65" xfId="1" applyNumberFormat="1" applyFont="1" applyBorder="1" applyAlignment="1">
      <alignment horizontal="center"/>
    </xf>
    <xf numFmtId="181" fontId="3" fillId="0" borderId="88" xfId="1" applyNumberFormat="1" applyFont="1" applyBorder="1" applyAlignment="1">
      <alignment horizontal="center"/>
    </xf>
    <xf numFmtId="181" fontId="3" fillId="0" borderId="89" xfId="1" applyNumberFormat="1" applyFont="1" applyBorder="1" applyAlignment="1">
      <alignment horizontal="center"/>
    </xf>
    <xf numFmtId="1" fontId="73" fillId="14" borderId="86" xfId="1" applyNumberFormat="1" applyFont="1" applyFill="1" applyBorder="1" applyAlignment="1">
      <alignment horizontal="center" vertical="center" wrapText="1"/>
    </xf>
    <xf numFmtId="0" fontId="4" fillId="6" borderId="86" xfId="0" applyFont="1" applyFill="1" applyBorder="1" applyAlignment="1">
      <alignment horizontal="center" vertical="center" wrapText="1"/>
    </xf>
    <xf numFmtId="0" fontId="73" fillId="0" borderId="0" xfId="0" applyFont="1" applyAlignment="1">
      <alignment vertical="center" wrapText="1"/>
    </xf>
    <xf numFmtId="0" fontId="91" fillId="0" borderId="0" xfId="0" applyFont="1"/>
    <xf numFmtId="0" fontId="3" fillId="2" borderId="73" xfId="0" applyFont="1" applyFill="1" applyBorder="1" applyAlignment="1">
      <alignment horizontal="left"/>
    </xf>
    <xf numFmtId="0" fontId="92" fillId="2" borderId="77" xfId="0" applyFont="1" applyFill="1" applyBorder="1" applyAlignment="1">
      <alignment horizontal="center"/>
    </xf>
    <xf numFmtId="0" fontId="3" fillId="0" borderId="97" xfId="0" applyFont="1" applyBorder="1"/>
    <xf numFmtId="0" fontId="3" fillId="0" borderId="98" xfId="0" applyFont="1" applyBorder="1"/>
    <xf numFmtId="0" fontId="3" fillId="0" borderId="99" xfId="0" applyFont="1" applyBorder="1"/>
    <xf numFmtId="3" fontId="73" fillId="14" borderId="100" xfId="0" applyNumberFormat="1" applyFont="1" applyFill="1" applyBorder="1" applyAlignment="1">
      <alignment horizontal="center" vertical="center" wrapText="1"/>
    </xf>
    <xf numFmtId="0" fontId="74" fillId="12" borderId="101" xfId="0" applyFont="1" applyFill="1" applyBorder="1" applyAlignment="1">
      <alignment vertical="center"/>
    </xf>
    <xf numFmtId="0" fontId="74" fillId="4" borderId="102" xfId="0" applyFont="1" applyFill="1" applyBorder="1" applyAlignment="1">
      <alignment vertical="center"/>
    </xf>
    <xf numFmtId="3" fontId="76" fillId="4" borderId="57" xfId="0" applyNumberFormat="1" applyFont="1" applyFill="1" applyBorder="1" applyAlignment="1">
      <alignment horizontal="right" vertical="center"/>
    </xf>
    <xf numFmtId="0" fontId="74" fillId="13" borderId="103" xfId="0" applyFont="1" applyFill="1" applyBorder="1" applyAlignment="1">
      <alignment vertical="center"/>
    </xf>
    <xf numFmtId="3" fontId="76" fillId="13" borderId="85" xfId="0" applyNumberFormat="1" applyFont="1" applyFill="1" applyBorder="1" applyAlignment="1">
      <alignment horizontal="right" vertical="center"/>
    </xf>
    <xf numFmtId="0" fontId="75" fillId="15" borderId="70" xfId="0" applyFont="1" applyFill="1" applyBorder="1" applyAlignment="1">
      <alignment vertical="center"/>
    </xf>
    <xf numFmtId="0" fontId="4" fillId="6" borderId="100" xfId="0" applyFont="1" applyFill="1" applyBorder="1" applyAlignment="1">
      <alignment vertical="center" wrapText="1"/>
    </xf>
    <xf numFmtId="0" fontId="3" fillId="0" borderId="101" xfId="0" applyFont="1" applyBorder="1"/>
    <xf numFmtId="4" fontId="3" fillId="0" borderId="87" xfId="0" applyNumberFormat="1" applyFont="1" applyBorder="1"/>
    <xf numFmtId="181" fontId="3" fillId="0" borderId="87" xfId="1" applyNumberFormat="1" applyFont="1" applyBorder="1" applyAlignment="1">
      <alignment horizontal="center"/>
    </xf>
    <xf numFmtId="181" fontId="3" fillId="0" borderId="101" xfId="1" applyNumberFormat="1" applyFont="1" applyBorder="1" applyAlignment="1">
      <alignment horizontal="center"/>
    </xf>
    <xf numFmtId="181" fontId="3" fillId="0" borderId="59" xfId="1" applyNumberFormat="1" applyFont="1" applyBorder="1" applyAlignment="1">
      <alignment horizontal="center"/>
    </xf>
    <xf numFmtId="181" fontId="88" fillId="0" borderId="59" xfId="1" applyNumberFormat="1" applyFont="1" applyBorder="1" applyAlignment="1">
      <alignment horizontal="center"/>
    </xf>
    <xf numFmtId="181" fontId="88" fillId="0" borderId="60" xfId="1" applyNumberFormat="1" applyFont="1" applyBorder="1" applyAlignment="1">
      <alignment horizontal="center"/>
    </xf>
    <xf numFmtId="0" fontId="3" fillId="0" borderId="102" xfId="0" applyFont="1" applyBorder="1"/>
    <xf numFmtId="181" fontId="3" fillId="0" borderId="102" xfId="1" applyNumberFormat="1" applyFont="1" applyBorder="1" applyAlignment="1">
      <alignment horizontal="center"/>
    </xf>
    <xf numFmtId="181" fontId="88" fillId="0" borderId="57" xfId="1" applyNumberFormat="1" applyFont="1" applyBorder="1" applyAlignment="1">
      <alignment horizontal="center"/>
    </xf>
    <xf numFmtId="0" fontId="3" fillId="0" borderId="104" xfId="0" applyFont="1" applyBorder="1"/>
    <xf numFmtId="181" fontId="3" fillId="0" borderId="104" xfId="1" applyNumberFormat="1" applyFont="1" applyBorder="1" applyAlignment="1">
      <alignment horizontal="center"/>
    </xf>
    <xf numFmtId="181" fontId="88" fillId="0" borderId="65" xfId="1" applyNumberFormat="1" applyFont="1" applyBorder="1" applyAlignment="1">
      <alignment horizontal="center"/>
    </xf>
    <xf numFmtId="181" fontId="88" fillId="0" borderId="66" xfId="1" applyNumberFormat="1" applyFont="1" applyBorder="1" applyAlignment="1">
      <alignment horizontal="center"/>
    </xf>
    <xf numFmtId="0" fontId="4" fillId="0" borderId="61" xfId="0" applyFont="1" applyBorder="1"/>
    <xf numFmtId="0" fontId="4" fillId="0" borderId="100" xfId="0" applyFont="1" applyBorder="1"/>
    <xf numFmtId="181" fontId="4" fillId="0" borderId="62" xfId="1" applyNumberFormat="1" applyFont="1" applyBorder="1" applyAlignment="1">
      <alignment horizontal="center"/>
    </xf>
    <xf numFmtId="9" fontId="89" fillId="0" borderId="0" xfId="6" applyFont="1" applyFill="1" applyBorder="1" applyAlignment="1">
      <alignment horizontal="center"/>
    </xf>
    <xf numFmtId="1" fontId="0" fillId="0" borderId="0" xfId="0" applyNumberFormat="1"/>
    <xf numFmtId="1" fontId="0" fillId="0" borderId="0" xfId="6" applyNumberFormat="1" applyFont="1"/>
    <xf numFmtId="49" fontId="4" fillId="12" borderId="86" xfId="1" applyNumberFormat="1" applyFont="1" applyFill="1" applyBorder="1" applyAlignment="1">
      <alignment horizontal="right" vertical="center" wrapText="1"/>
    </xf>
    <xf numFmtId="49" fontId="4" fillId="12" borderId="63" xfId="1" applyNumberFormat="1" applyFont="1" applyFill="1" applyBorder="1" applyAlignment="1">
      <alignment horizontal="right" vertical="center" wrapText="1"/>
    </xf>
    <xf numFmtId="2" fontId="3" fillId="0" borderId="59" xfId="0" applyNumberFormat="1" applyFont="1" applyBorder="1" applyAlignment="1">
      <alignment horizontal="center"/>
    </xf>
    <xf numFmtId="2" fontId="3" fillId="0" borderId="59" xfId="0" applyNumberFormat="1" applyFont="1" applyBorder="1" applyAlignment="1">
      <alignment horizontal="left"/>
    </xf>
    <xf numFmtId="182" fontId="3" fillId="0" borderId="87" xfId="0" applyNumberFormat="1" applyFont="1" applyBorder="1"/>
    <xf numFmtId="182" fontId="3" fillId="0" borderId="60" xfId="0" applyNumberFormat="1" applyFont="1" applyBorder="1"/>
    <xf numFmtId="4" fontId="7" fillId="6" borderId="86" xfId="0" applyNumberFormat="1" applyFont="1" applyFill="1" applyBorder="1"/>
    <xf numFmtId="4" fontId="7" fillId="6" borderId="63" xfId="0" applyNumberFormat="1" applyFont="1" applyFill="1" applyBorder="1"/>
    <xf numFmtId="4" fontId="7" fillId="0" borderId="0" xfId="0" applyNumberFormat="1" applyFont="1" applyAlignment="1">
      <alignment horizontal="right"/>
    </xf>
    <xf numFmtId="49" fontId="4" fillId="4" borderId="86" xfId="1" applyNumberFormat="1" applyFont="1" applyFill="1" applyBorder="1" applyAlignment="1">
      <alignment horizontal="right" vertical="center" wrapText="1"/>
    </xf>
    <xf numFmtId="49" fontId="4" fillId="4" borderId="63" xfId="1" applyNumberFormat="1" applyFont="1" applyFill="1" applyBorder="1" applyAlignment="1">
      <alignment horizontal="right" vertical="center" wrapText="1"/>
    </xf>
    <xf numFmtId="4" fontId="7" fillId="6" borderId="63" xfId="0" applyNumberFormat="1" applyFont="1" applyFill="1" applyBorder="1" applyAlignment="1">
      <alignment horizontal="center"/>
    </xf>
    <xf numFmtId="181" fontId="88" fillId="0" borderId="85" xfId="1" applyNumberFormat="1" applyFont="1" applyBorder="1" applyAlignment="1">
      <alignment horizontal="center"/>
    </xf>
    <xf numFmtId="2" fontId="88" fillId="0" borderId="68" xfId="6" applyNumberFormat="1" applyFont="1" applyFill="1" applyBorder="1" applyAlignment="1">
      <alignment horizontal="center"/>
    </xf>
    <xf numFmtId="4" fontId="3" fillId="0" borderId="60" xfId="0" applyNumberFormat="1" applyFont="1" applyBorder="1" applyAlignment="1">
      <alignment horizontal="right"/>
    </xf>
    <xf numFmtId="9" fontId="3" fillId="0" borderId="87" xfId="6" applyFont="1" applyBorder="1"/>
    <xf numFmtId="4" fontId="3" fillId="0" borderId="60" xfId="0" applyNumberFormat="1" applyFont="1" applyBorder="1"/>
    <xf numFmtId="9" fontId="3" fillId="0" borderId="87" xfId="6" applyFont="1" applyBorder="1" applyAlignment="1">
      <alignment horizontal="center"/>
    </xf>
    <xf numFmtId="9" fontId="3" fillId="0" borderId="60" xfId="6" applyFont="1" applyBorder="1" applyAlignment="1">
      <alignment horizontal="center"/>
    </xf>
    <xf numFmtId="9" fontId="7" fillId="6" borderId="86" xfId="6" applyFont="1" applyFill="1" applyBorder="1" applyAlignment="1">
      <alignment horizontal="center"/>
    </xf>
    <xf numFmtId="9" fontId="7" fillId="6" borderId="63" xfId="6" applyFont="1" applyFill="1" applyBorder="1" applyAlignment="1">
      <alignment horizontal="center"/>
    </xf>
    <xf numFmtId="9" fontId="3" fillId="16" borderId="87" xfId="6" applyFont="1" applyFill="1" applyBorder="1" applyAlignment="1">
      <alignment horizontal="center"/>
    </xf>
    <xf numFmtId="9" fontId="3" fillId="16" borderId="60" xfId="6" applyFont="1" applyFill="1" applyBorder="1" applyAlignment="1">
      <alignment horizontal="center"/>
    </xf>
    <xf numFmtId="0" fontId="87" fillId="0" borderId="0" xfId="0" applyFont="1"/>
    <xf numFmtId="0" fontId="0" fillId="0" borderId="23" xfId="0" applyBorder="1"/>
    <xf numFmtId="0" fontId="96" fillId="0" borderId="0" xfId="0" applyFont="1"/>
    <xf numFmtId="0" fontId="97" fillId="0" borderId="0" xfId="0" applyFont="1"/>
    <xf numFmtId="0" fontId="97"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00" fillId="0" borderId="0" xfId="0" applyFont="1"/>
    <xf numFmtId="0" fontId="97" fillId="0" borderId="23" xfId="0" applyFont="1" applyBorder="1"/>
    <xf numFmtId="0" fontId="102" fillId="0" borderId="0" xfId="0" applyFont="1"/>
    <xf numFmtId="0" fontId="103" fillId="0" borderId="0" xfId="0" applyFont="1"/>
    <xf numFmtId="0" fontId="102" fillId="0" borderId="0" xfId="0" applyFont="1" applyAlignment="1">
      <alignment vertical="center"/>
    </xf>
    <xf numFmtId="0" fontId="101" fillId="0" borderId="0" xfId="0" applyFont="1" applyAlignment="1">
      <alignment vertical="center"/>
    </xf>
    <xf numFmtId="0" fontId="101" fillId="0" borderId="0" xfId="0" applyFont="1"/>
    <xf numFmtId="0" fontId="98" fillId="0" borderId="0" xfId="0" applyFont="1"/>
    <xf numFmtId="0" fontId="108" fillId="0" borderId="0" xfId="0" applyFont="1"/>
    <xf numFmtId="0" fontId="107" fillId="0" borderId="0" xfId="0" applyFont="1"/>
    <xf numFmtId="0" fontId="106" fillId="0" borderId="0" xfId="0" applyFont="1" applyAlignment="1">
      <alignment vertical="center"/>
    </xf>
    <xf numFmtId="0" fontId="106" fillId="0" borderId="0" xfId="0" applyFont="1"/>
    <xf numFmtId="0" fontId="109" fillId="0" borderId="0" xfId="0" applyFont="1"/>
    <xf numFmtId="0" fontId="108" fillId="0" borderId="23" xfId="0" applyFont="1" applyBorder="1"/>
    <xf numFmtId="9" fontId="108" fillId="0" borderId="0" xfId="6" applyFont="1"/>
    <xf numFmtId="0" fontId="108" fillId="0" borderId="0" xfId="0" applyFont="1" applyAlignment="1">
      <alignment horizontal="center" vertical="center"/>
    </xf>
    <xf numFmtId="0" fontId="110" fillId="0" borderId="0" xfId="0" applyFont="1" applyAlignment="1">
      <alignment vertical="center" wrapText="1"/>
    </xf>
    <xf numFmtId="0" fontId="111" fillId="0" borderId="0" xfId="0" applyFont="1" applyAlignment="1">
      <alignment vertical="center" wrapText="1"/>
    </xf>
    <xf numFmtId="0" fontId="112" fillId="0" borderId="0" xfId="0" applyFont="1" applyAlignment="1">
      <alignment horizontal="right"/>
    </xf>
    <xf numFmtId="181" fontId="112" fillId="0" borderId="0" xfId="1" applyNumberFormat="1" applyFont="1"/>
    <xf numFmtId="0" fontId="112" fillId="0" borderId="0" xfId="0" applyFont="1"/>
    <xf numFmtId="9" fontId="112" fillId="0" borderId="0" xfId="6" applyFont="1"/>
    <xf numFmtId="3" fontId="105" fillId="10" borderId="63" xfId="0" applyNumberFormat="1" applyFont="1" applyFill="1" applyBorder="1" applyAlignment="1">
      <alignment horizontal="right"/>
    </xf>
    <xf numFmtId="0" fontId="115" fillId="0" borderId="0" xfId="0" applyFont="1"/>
    <xf numFmtId="0" fontId="115" fillId="0" borderId="0" xfId="0" applyFont="1" applyAlignment="1">
      <alignment horizontal="left" vertical="center"/>
    </xf>
    <xf numFmtId="0" fontId="115" fillId="0" borderId="0" xfId="0" applyFont="1" applyAlignment="1">
      <alignment horizontal="center"/>
    </xf>
    <xf numFmtId="3" fontId="115" fillId="0" borderId="0" xfId="0" applyNumberFormat="1" applyFont="1" applyAlignment="1">
      <alignment horizontal="center"/>
    </xf>
    <xf numFmtId="4" fontId="115" fillId="0" borderId="0" xfId="0" applyNumberFormat="1" applyFont="1" applyAlignment="1">
      <alignment horizontal="center"/>
    </xf>
    <xf numFmtId="3" fontId="115" fillId="0" borderId="0" xfId="0" applyNumberFormat="1" applyFont="1" applyAlignment="1">
      <alignment horizontal="right"/>
    </xf>
    <xf numFmtId="0" fontId="115" fillId="0" borderId="0" xfId="0" applyFont="1" applyAlignment="1">
      <alignment horizontal="center" vertical="center"/>
    </xf>
    <xf numFmtId="3" fontId="119" fillId="0" borderId="0" xfId="0" applyNumberFormat="1" applyFont="1" applyAlignment="1">
      <alignment horizontal="right"/>
    </xf>
    <xf numFmtId="4" fontId="119" fillId="0" borderId="0" xfId="0" applyNumberFormat="1" applyFont="1" applyAlignment="1">
      <alignment horizontal="center"/>
    </xf>
    <xf numFmtId="0" fontId="114" fillId="0" borderId="0" xfId="0" applyFont="1"/>
    <xf numFmtId="3" fontId="120" fillId="0" borderId="0" xfId="0" applyNumberFormat="1" applyFont="1" applyAlignment="1">
      <alignment horizontal="center"/>
    </xf>
    <xf numFmtId="0" fontId="121" fillId="4" borderId="91" xfId="0" applyFont="1" applyFill="1" applyBorder="1" applyAlignment="1">
      <alignment vertical="center"/>
    </xf>
    <xf numFmtId="181" fontId="120" fillId="0" borderId="0" xfId="0" applyNumberFormat="1" applyFont="1" applyAlignment="1">
      <alignment horizontal="center" vertical="center"/>
    </xf>
    <xf numFmtId="9" fontId="115" fillId="0" borderId="0" xfId="6" applyFont="1" applyAlignment="1">
      <alignment horizontal="center" vertical="center"/>
    </xf>
    <xf numFmtId="0" fontId="121" fillId="20" borderId="91" xfId="0" applyFont="1" applyFill="1" applyBorder="1" applyAlignment="1">
      <alignment vertical="center"/>
    </xf>
    <xf numFmtId="181" fontId="121" fillId="20" borderId="92" xfId="1" applyNumberFormat="1" applyFont="1" applyFill="1" applyBorder="1" applyAlignment="1">
      <alignment vertical="center"/>
    </xf>
    <xf numFmtId="181" fontId="121" fillId="20" borderId="93" xfId="1" applyNumberFormat="1" applyFont="1" applyFill="1" applyBorder="1" applyAlignment="1">
      <alignment vertical="center"/>
    </xf>
    <xf numFmtId="0" fontId="122" fillId="21" borderId="69" xfId="0" applyFont="1" applyFill="1" applyBorder="1" applyAlignment="1">
      <alignment vertical="center"/>
    </xf>
    <xf numFmtId="181" fontId="122" fillId="21" borderId="70" xfId="1" applyNumberFormat="1" applyFont="1" applyFill="1" applyBorder="1" applyAlignment="1">
      <alignment horizontal="right" vertical="center"/>
    </xf>
    <xf numFmtId="181" fontId="122" fillId="21" borderId="71" xfId="1" applyNumberFormat="1" applyFont="1" applyFill="1" applyBorder="1" applyAlignment="1">
      <alignment horizontal="right" vertical="center"/>
    </xf>
    <xf numFmtId="0" fontId="120" fillId="0" borderId="0" xfId="0" applyFont="1"/>
    <xf numFmtId="4" fontId="120" fillId="0" borderId="0" xfId="0" applyNumberFormat="1" applyFont="1" applyAlignment="1">
      <alignment horizontal="center"/>
    </xf>
    <xf numFmtId="3" fontId="120" fillId="0" borderId="0" xfId="0" applyNumberFormat="1" applyFont="1" applyAlignment="1">
      <alignment horizontal="right"/>
    </xf>
    <xf numFmtId="0" fontId="120" fillId="0" borderId="0" xfId="0" applyFont="1" applyAlignment="1">
      <alignment horizontal="center" vertical="center"/>
    </xf>
    <xf numFmtId="0" fontId="120" fillId="0" borderId="0" xfId="0" applyFont="1" applyAlignment="1">
      <alignment horizontal="center"/>
    </xf>
    <xf numFmtId="4" fontId="120" fillId="0" borderId="0" xfId="0" applyNumberFormat="1" applyFont="1" applyAlignment="1">
      <alignment horizontal="right"/>
    </xf>
    <xf numFmtId="0" fontId="121" fillId="4" borderId="61" xfId="0" applyFont="1" applyFill="1" applyBorder="1" applyAlignment="1">
      <alignment horizontal="center" vertical="center" wrapText="1"/>
    </xf>
    <xf numFmtId="0" fontId="121" fillId="4" borderId="62" xfId="0" applyFont="1" applyFill="1" applyBorder="1" applyAlignment="1">
      <alignment horizontal="center" vertical="center" wrapText="1"/>
    </xf>
    <xf numFmtId="3" fontId="121" fillId="4" borderId="62" xfId="0" applyNumberFormat="1" applyFont="1" applyFill="1" applyBorder="1" applyAlignment="1">
      <alignment horizontal="center" vertical="center" wrapText="1"/>
    </xf>
    <xf numFmtId="4" fontId="121" fillId="4" borderId="62" xfId="0" applyNumberFormat="1" applyFont="1" applyFill="1" applyBorder="1" applyAlignment="1">
      <alignment horizontal="center" vertical="center" wrapText="1"/>
    </xf>
    <xf numFmtId="4" fontId="121" fillId="4" borderId="86" xfId="0" applyNumberFormat="1" applyFont="1" applyFill="1" applyBorder="1" applyAlignment="1">
      <alignment horizontal="center" vertical="center" wrapText="1"/>
    </xf>
    <xf numFmtId="3" fontId="121" fillId="4" borderId="63" xfId="0" applyNumberFormat="1" applyFont="1" applyFill="1" applyBorder="1" applyAlignment="1">
      <alignment horizontal="center" vertical="center" wrapText="1"/>
    </xf>
    <xf numFmtId="0" fontId="117" fillId="0" borderId="0" xfId="0" applyFont="1" applyAlignment="1">
      <alignment horizontal="center" vertical="center" wrapText="1"/>
    </xf>
    <xf numFmtId="0" fontId="120" fillId="0" borderId="58" xfId="0" applyFont="1" applyBorder="1" applyAlignment="1">
      <alignment horizontal="center" vertical="center"/>
    </xf>
    <xf numFmtId="0" fontId="120" fillId="0" borderId="59" xfId="0" applyFont="1" applyBorder="1" applyAlignment="1">
      <alignment horizontal="center" vertical="center"/>
    </xf>
    <xf numFmtId="4" fontId="120" fillId="0" borderId="59" xfId="0" applyNumberFormat="1" applyFont="1" applyBorder="1" applyAlignment="1">
      <alignment horizontal="center" vertical="center"/>
    </xf>
    <xf numFmtId="4" fontId="120" fillId="0" borderId="87" xfId="0" applyNumberFormat="1" applyFont="1" applyBorder="1" applyAlignment="1">
      <alignment horizontal="center" vertical="center"/>
    </xf>
    <xf numFmtId="0" fontId="123" fillId="0" borderId="0" xfId="0" applyFont="1" applyAlignment="1">
      <alignment horizontal="center" vertical="center"/>
    </xf>
    <xf numFmtId="0" fontId="120" fillId="0" borderId="55" xfId="0" applyFont="1" applyBorder="1" applyAlignment="1">
      <alignment horizontal="center" vertical="center"/>
    </xf>
    <xf numFmtId="0" fontId="120" fillId="0" borderId="56" xfId="0" applyFont="1" applyBorder="1" applyAlignment="1">
      <alignment horizontal="center" vertical="center"/>
    </xf>
    <xf numFmtId="4" fontId="120" fillId="0" borderId="56" xfId="0" applyNumberFormat="1" applyFont="1" applyBorder="1" applyAlignment="1">
      <alignment horizontal="center" vertical="center"/>
    </xf>
    <xf numFmtId="0" fontId="124" fillId="0" borderId="0" xfId="0" applyFont="1" applyAlignment="1">
      <alignment horizontal="center" vertical="center"/>
    </xf>
    <xf numFmtId="0" fontId="120" fillId="0" borderId="64" xfId="0" applyFont="1" applyBorder="1" applyAlignment="1">
      <alignment horizontal="center" vertical="center"/>
    </xf>
    <xf numFmtId="0" fontId="120" fillId="0" borderId="65" xfId="0" applyFont="1" applyBorder="1" applyAlignment="1">
      <alignment horizontal="center" vertical="center"/>
    </xf>
    <xf numFmtId="4" fontId="120" fillId="0" borderId="65" xfId="0" applyNumberFormat="1" applyFont="1" applyBorder="1" applyAlignment="1">
      <alignment horizontal="center" vertical="center"/>
    </xf>
    <xf numFmtId="0" fontId="125" fillId="10" borderId="61" xfId="0" applyFont="1" applyFill="1" applyBorder="1" applyAlignment="1">
      <alignment horizontal="center" vertical="center"/>
    </xf>
    <xf numFmtId="0" fontId="125" fillId="10" borderId="62" xfId="0" applyFont="1" applyFill="1" applyBorder="1" applyAlignment="1">
      <alignment horizontal="center" vertical="center"/>
    </xf>
    <xf numFmtId="3" fontId="125" fillId="10" borderId="62" xfId="0" applyNumberFormat="1" applyFont="1" applyFill="1" applyBorder="1" applyAlignment="1">
      <alignment horizontal="center" vertical="center"/>
    </xf>
    <xf numFmtId="4" fontId="125" fillId="10" borderId="62" xfId="0" applyNumberFormat="1" applyFont="1" applyFill="1" applyBorder="1" applyAlignment="1">
      <alignment horizontal="center" vertical="center"/>
    </xf>
    <xf numFmtId="4" fontId="125" fillId="10" borderId="86" xfId="0" applyNumberFormat="1" applyFont="1" applyFill="1" applyBorder="1" applyAlignment="1">
      <alignment horizontal="center" vertical="center"/>
    </xf>
    <xf numFmtId="3" fontId="125" fillId="10" borderId="63" xfId="0" applyNumberFormat="1" applyFont="1" applyFill="1" applyBorder="1" applyAlignment="1">
      <alignment horizontal="center" vertical="center"/>
    </xf>
    <xf numFmtId="3" fontId="120" fillId="0" borderId="0" xfId="0" applyNumberFormat="1" applyFont="1"/>
    <xf numFmtId="0" fontId="121" fillId="4" borderId="69" xfId="0" applyFont="1" applyFill="1" applyBorder="1" applyAlignment="1">
      <alignment horizontal="center" vertical="center"/>
    </xf>
    <xf numFmtId="0" fontId="126" fillId="4" borderId="70" xfId="0" applyFont="1" applyFill="1" applyBorder="1" applyAlignment="1">
      <alignment horizontal="center" vertical="center"/>
    </xf>
    <xf numFmtId="3" fontId="126" fillId="4" borderId="70" xfId="0" applyNumberFormat="1" applyFont="1" applyFill="1" applyBorder="1" applyAlignment="1">
      <alignment horizontal="center" vertical="center"/>
    </xf>
    <xf numFmtId="4" fontId="126" fillId="4" borderId="70" xfId="0" applyNumberFormat="1" applyFont="1" applyFill="1" applyBorder="1" applyAlignment="1">
      <alignment horizontal="center" vertical="center"/>
    </xf>
    <xf numFmtId="4" fontId="121" fillId="4" borderId="70" xfId="0" applyNumberFormat="1" applyFont="1" applyFill="1" applyBorder="1" applyAlignment="1">
      <alignment horizontal="center" vertical="center"/>
    </xf>
    <xf numFmtId="3" fontId="121" fillId="4" borderId="71" xfId="0" applyNumberFormat="1" applyFont="1" applyFill="1" applyBorder="1" applyAlignment="1">
      <alignment horizontal="center" vertical="center"/>
    </xf>
    <xf numFmtId="0" fontId="121" fillId="20" borderId="61" xfId="0" applyFont="1" applyFill="1" applyBorder="1" applyAlignment="1">
      <alignment horizontal="center" vertical="center" wrapText="1"/>
    </xf>
    <xf numFmtId="0" fontId="121" fillId="20" borderId="62" xfId="0" applyFont="1" applyFill="1" applyBorder="1" applyAlignment="1">
      <alignment horizontal="center" vertical="center" wrapText="1"/>
    </xf>
    <xf numFmtId="3" fontId="121" fillId="20" borderId="62" xfId="0" applyNumberFormat="1" applyFont="1" applyFill="1" applyBorder="1" applyAlignment="1">
      <alignment horizontal="center" vertical="center" wrapText="1"/>
    </xf>
    <xf numFmtId="4" fontId="121" fillId="20" borderId="62" xfId="0" applyNumberFormat="1" applyFont="1" applyFill="1" applyBorder="1" applyAlignment="1">
      <alignment horizontal="center" vertical="center" wrapText="1"/>
    </xf>
    <xf numFmtId="4" fontId="121" fillId="20" borderId="86" xfId="0" applyNumberFormat="1" applyFont="1" applyFill="1" applyBorder="1" applyAlignment="1">
      <alignment horizontal="center" vertical="center" wrapText="1"/>
    </xf>
    <xf numFmtId="3" fontId="121" fillId="20" borderId="63" xfId="0" applyNumberFormat="1" applyFont="1" applyFill="1" applyBorder="1" applyAlignment="1">
      <alignment horizontal="center" vertical="center" wrapText="1"/>
    </xf>
    <xf numFmtId="0" fontId="127" fillId="0" borderId="0" xfId="0" applyFont="1" applyAlignment="1">
      <alignment horizontal="center" vertical="center"/>
    </xf>
    <xf numFmtId="3" fontId="127" fillId="0" borderId="0" xfId="0" applyNumberFormat="1" applyFont="1" applyAlignment="1">
      <alignment horizontal="center" vertical="center"/>
    </xf>
    <xf numFmtId="4" fontId="127" fillId="0" borderId="0" xfId="0" applyNumberFormat="1" applyFont="1" applyAlignment="1">
      <alignment horizontal="center" vertical="center"/>
    </xf>
    <xf numFmtId="4" fontId="120" fillId="0" borderId="88" xfId="0" applyNumberFormat="1" applyFont="1" applyBorder="1" applyAlignment="1">
      <alignment horizontal="center" vertical="center"/>
    </xf>
    <xf numFmtId="0" fontId="121" fillId="20" borderId="69" xfId="0" applyFont="1" applyFill="1" applyBorder="1" applyAlignment="1">
      <alignment horizontal="center" vertical="center"/>
    </xf>
    <xf numFmtId="0" fontId="126" fillId="20" borderId="70" xfId="0" applyFont="1" applyFill="1" applyBorder="1" applyAlignment="1">
      <alignment horizontal="center" vertical="center"/>
    </xf>
    <xf numFmtId="3" fontId="126" fillId="20" borderId="70" xfId="0" applyNumberFormat="1" applyFont="1" applyFill="1" applyBorder="1" applyAlignment="1">
      <alignment horizontal="center" vertical="center"/>
    </xf>
    <xf numFmtId="4" fontId="126" fillId="20" borderId="70" xfId="0" applyNumberFormat="1" applyFont="1" applyFill="1" applyBorder="1" applyAlignment="1">
      <alignment horizontal="center" vertical="center"/>
    </xf>
    <xf numFmtId="4" fontId="121" fillId="20" borderId="70" xfId="0" applyNumberFormat="1" applyFont="1" applyFill="1" applyBorder="1" applyAlignment="1">
      <alignment horizontal="center" vertical="center"/>
    </xf>
    <xf numFmtId="3" fontId="121" fillId="20" borderId="71" xfId="0" applyNumberFormat="1" applyFont="1" applyFill="1" applyBorder="1" applyAlignment="1">
      <alignment horizontal="center" vertical="center"/>
    </xf>
    <xf numFmtId="0" fontId="122" fillId="21" borderId="61" xfId="0" applyFont="1" applyFill="1" applyBorder="1" applyAlignment="1">
      <alignment horizontal="center" vertical="center" wrapText="1"/>
    </xf>
    <xf numFmtId="0" fontId="122" fillId="21" borderId="62" xfId="0" applyFont="1" applyFill="1" applyBorder="1" applyAlignment="1">
      <alignment horizontal="center" vertical="center" wrapText="1"/>
    </xf>
    <xf numFmtId="3" fontId="122" fillId="21" borderId="62" xfId="0" applyNumberFormat="1" applyFont="1" applyFill="1" applyBorder="1" applyAlignment="1">
      <alignment horizontal="center" vertical="center" wrapText="1"/>
    </xf>
    <xf numFmtId="4" fontId="122" fillId="21" borderId="62" xfId="0" applyNumberFormat="1" applyFont="1" applyFill="1" applyBorder="1" applyAlignment="1">
      <alignment horizontal="center" vertical="center" wrapText="1"/>
    </xf>
    <xf numFmtId="4" fontId="122" fillId="21" borderId="86" xfId="0" applyNumberFormat="1" applyFont="1" applyFill="1" applyBorder="1" applyAlignment="1">
      <alignment horizontal="center" vertical="center" wrapText="1"/>
    </xf>
    <xf numFmtId="3" fontId="122" fillId="21" borderId="63" xfId="0" applyNumberFormat="1" applyFont="1" applyFill="1" applyBorder="1" applyAlignment="1">
      <alignment horizontal="center" vertical="center" wrapText="1"/>
    </xf>
    <xf numFmtId="0" fontId="120" fillId="0" borderId="67" xfId="0" applyFont="1" applyBorder="1" applyAlignment="1">
      <alignment horizontal="center" vertical="center"/>
    </xf>
    <xf numFmtId="0" fontId="120" fillId="0" borderId="68" xfId="0" applyFont="1" applyBorder="1" applyAlignment="1">
      <alignment horizontal="center" vertical="center"/>
    </xf>
    <xf numFmtId="4" fontId="120" fillId="0" borderId="68" xfId="0" applyNumberFormat="1" applyFont="1" applyBorder="1" applyAlignment="1">
      <alignment horizontal="center" vertical="center"/>
    </xf>
    <xf numFmtId="3" fontId="120" fillId="0" borderId="0" xfId="0" applyNumberFormat="1" applyFont="1" applyAlignment="1">
      <alignment horizontal="center" vertical="center"/>
    </xf>
    <xf numFmtId="4" fontId="120" fillId="0" borderId="0" xfId="0" applyNumberFormat="1" applyFont="1" applyAlignment="1">
      <alignment horizontal="center" vertical="center"/>
    </xf>
    <xf numFmtId="4" fontId="128" fillId="0" borderId="59" xfId="0" applyNumberFormat="1" applyFont="1" applyBorder="1" applyAlignment="1">
      <alignment horizontal="center" vertical="center"/>
    </xf>
    <xf numFmtId="4" fontId="120" fillId="0" borderId="90" xfId="0" applyNumberFormat="1" applyFont="1" applyBorder="1" applyAlignment="1">
      <alignment horizontal="center" vertical="center"/>
    </xf>
    <xf numFmtId="3" fontId="115" fillId="0" borderId="0" xfId="0" applyNumberFormat="1" applyFont="1" applyAlignment="1">
      <alignment horizontal="center" vertical="center"/>
    </xf>
    <xf numFmtId="0" fontId="129" fillId="0" borderId="0" xfId="0" applyFont="1" applyAlignment="1">
      <alignment horizontal="center" vertical="center"/>
    </xf>
    <xf numFmtId="3" fontId="129" fillId="0" borderId="0" xfId="0" applyNumberFormat="1" applyFont="1" applyAlignment="1">
      <alignment horizontal="center" vertical="center"/>
    </xf>
    <xf numFmtId="4" fontId="129" fillId="0" borderId="0" xfId="0" applyNumberFormat="1" applyFont="1" applyAlignment="1">
      <alignment horizontal="center" vertical="center"/>
    </xf>
    <xf numFmtId="0" fontId="120" fillId="0" borderId="55" xfId="0" applyFont="1" applyBorder="1" applyAlignment="1">
      <alignment horizontal="center" vertical="center" wrapText="1"/>
    </xf>
    <xf numFmtId="0" fontId="130" fillId="0" borderId="0" xfId="0" applyFont="1" applyAlignment="1">
      <alignment horizontal="center" vertical="center"/>
    </xf>
    <xf numFmtId="3" fontId="130" fillId="0" borderId="0" xfId="0" applyNumberFormat="1" applyFont="1" applyAlignment="1">
      <alignment horizontal="center" vertical="center"/>
    </xf>
    <xf numFmtId="4" fontId="130" fillId="0" borderId="0" xfId="0" applyNumberFormat="1" applyFont="1" applyAlignment="1">
      <alignment horizontal="center" vertical="center"/>
    </xf>
    <xf numFmtId="0" fontId="120" fillId="5" borderId="55" xfId="0" applyFont="1" applyFill="1" applyBorder="1" applyAlignment="1">
      <alignment horizontal="center" vertical="center"/>
    </xf>
    <xf numFmtId="0" fontId="122" fillId="21" borderId="69" xfId="0" applyFont="1" applyFill="1" applyBorder="1" applyAlignment="1">
      <alignment horizontal="center" vertical="center"/>
    </xf>
    <xf numFmtId="0" fontId="131" fillId="21" borderId="70" xfId="0" applyFont="1" applyFill="1" applyBorder="1" applyAlignment="1">
      <alignment horizontal="center" vertical="center"/>
    </xf>
    <xf numFmtId="3" fontId="131" fillId="21" borderId="70" xfId="0" applyNumberFormat="1" applyFont="1" applyFill="1" applyBorder="1" applyAlignment="1">
      <alignment horizontal="center" vertical="center"/>
    </xf>
    <xf numFmtId="4" fontId="131" fillId="21" borderId="70" xfId="0" applyNumberFormat="1" applyFont="1" applyFill="1" applyBorder="1" applyAlignment="1">
      <alignment horizontal="center" vertical="center"/>
    </xf>
    <xf numFmtId="43" fontId="122" fillId="21" borderId="70" xfId="1" applyFont="1" applyFill="1" applyBorder="1" applyAlignment="1">
      <alignment horizontal="center" vertical="center"/>
    </xf>
    <xf numFmtId="2" fontId="122" fillId="21" borderId="71" xfId="0" applyNumberFormat="1" applyFont="1" applyFill="1" applyBorder="1" applyAlignment="1">
      <alignment horizontal="center" vertical="center"/>
    </xf>
    <xf numFmtId="0" fontId="129" fillId="0" borderId="0" xfId="0" applyFont="1"/>
    <xf numFmtId="0" fontId="129" fillId="0" borderId="0" xfId="0" applyFont="1" applyAlignment="1">
      <alignment horizontal="center"/>
    </xf>
    <xf numFmtId="3" fontId="129" fillId="0" borderId="0" xfId="0" applyNumberFormat="1" applyFont="1" applyAlignment="1">
      <alignment horizontal="center"/>
    </xf>
    <xf numFmtId="4" fontId="129" fillId="0" borderId="0" xfId="0" applyNumberFormat="1" applyFont="1" applyAlignment="1">
      <alignment horizontal="center"/>
    </xf>
    <xf numFmtId="3" fontId="129" fillId="0" borderId="0" xfId="0" applyNumberFormat="1" applyFont="1" applyAlignment="1">
      <alignment horizontal="right"/>
    </xf>
    <xf numFmtId="0" fontId="132" fillId="0" borderId="0" xfId="0" applyFont="1"/>
    <xf numFmtId="1" fontId="133" fillId="14" borderId="114" xfId="1" applyNumberFormat="1" applyFont="1" applyFill="1" applyBorder="1" applyAlignment="1">
      <alignment horizontal="center" vertical="center" wrapText="1"/>
    </xf>
    <xf numFmtId="1" fontId="133" fillId="14" borderId="115" xfId="1" applyNumberFormat="1" applyFont="1" applyFill="1" applyBorder="1" applyAlignment="1">
      <alignment horizontal="center" vertical="center" wrapText="1"/>
    </xf>
    <xf numFmtId="3" fontId="135" fillId="4" borderId="110" xfId="0" applyNumberFormat="1" applyFont="1" applyFill="1" applyBorder="1" applyAlignment="1">
      <alignment horizontal="center" vertical="center"/>
    </xf>
    <xf numFmtId="3" fontId="135" fillId="4" borderId="116" xfId="0" applyNumberFormat="1" applyFont="1" applyFill="1" applyBorder="1" applyAlignment="1">
      <alignment horizontal="center" vertical="center"/>
    </xf>
    <xf numFmtId="3" fontId="135" fillId="20" borderId="110" xfId="0" applyNumberFormat="1" applyFont="1" applyFill="1" applyBorder="1" applyAlignment="1">
      <alignment horizontal="center" vertical="center"/>
    </xf>
    <xf numFmtId="3" fontId="135" fillId="20" borderId="116" xfId="0" applyNumberFormat="1" applyFont="1" applyFill="1" applyBorder="1" applyAlignment="1">
      <alignment horizontal="center" vertical="center"/>
    </xf>
    <xf numFmtId="3" fontId="137" fillId="21" borderId="117" xfId="0" applyNumberFormat="1" applyFont="1" applyFill="1" applyBorder="1" applyAlignment="1">
      <alignment horizontal="center" vertical="center"/>
    </xf>
    <xf numFmtId="3" fontId="137" fillId="21" borderId="118" xfId="0" applyNumberFormat="1" applyFont="1" applyFill="1" applyBorder="1" applyAlignment="1">
      <alignment horizontal="center" vertical="center"/>
    </xf>
    <xf numFmtId="0" fontId="138" fillId="0" borderId="0" xfId="0" applyFont="1" applyAlignment="1">
      <alignment vertical="center"/>
    </xf>
    <xf numFmtId="0" fontId="139" fillId="0" borderId="0" xfId="0" applyFont="1" applyAlignment="1">
      <alignment horizontal="center" vertical="center"/>
    </xf>
    <xf numFmtId="0" fontId="139" fillId="0" borderId="0" xfId="0" applyFont="1" applyAlignment="1">
      <alignment vertical="center"/>
    </xf>
    <xf numFmtId="3" fontId="139" fillId="10" borderId="111" xfId="0" applyNumberFormat="1" applyFont="1" applyFill="1" applyBorder="1" applyAlignment="1">
      <alignment horizontal="center" vertical="center"/>
    </xf>
    <xf numFmtId="3" fontId="139" fillId="10" borderId="112" xfId="0" applyNumberFormat="1" applyFont="1" applyFill="1" applyBorder="1" applyAlignment="1">
      <alignment horizontal="center" vertical="center"/>
    </xf>
    <xf numFmtId="0" fontId="139" fillId="0" borderId="0" xfId="0" applyFont="1"/>
    <xf numFmtId="181" fontId="139" fillId="0" borderId="0" xfId="1" applyNumberFormat="1" applyFont="1"/>
    <xf numFmtId="0" fontId="134" fillId="0" borderId="0" xfId="0" applyFont="1"/>
    <xf numFmtId="3" fontId="139" fillId="0" borderId="0" xfId="0" applyNumberFormat="1" applyFont="1"/>
    <xf numFmtId="0" fontId="138" fillId="10" borderId="62" xfId="0" applyFont="1" applyFill="1" applyBorder="1" applyAlignment="1">
      <alignment horizontal="center" vertical="center" wrapText="1"/>
    </xf>
    <xf numFmtId="0" fontId="138" fillId="10" borderId="86" xfId="0" applyFont="1" applyFill="1" applyBorder="1" applyAlignment="1">
      <alignment horizontal="center" vertical="center" wrapText="1"/>
    </xf>
    <xf numFmtId="0" fontId="138" fillId="10" borderId="63" xfId="0" applyFont="1" applyFill="1" applyBorder="1" applyAlignment="1">
      <alignment horizontal="center" vertical="center" wrapText="1"/>
    </xf>
    <xf numFmtId="0" fontId="139" fillId="0" borderId="58" xfId="0" applyFont="1" applyBorder="1" applyAlignment="1">
      <alignment horizontal="center" vertical="center"/>
    </xf>
    <xf numFmtId="0" fontId="139" fillId="0" borderId="101" xfId="0" applyFont="1" applyBorder="1" applyAlignment="1">
      <alignment horizontal="center" vertical="center"/>
    </xf>
    <xf numFmtId="4" fontId="139" fillId="0" borderId="87" xfId="0" applyNumberFormat="1" applyFont="1" applyBorder="1" applyAlignment="1">
      <alignment horizontal="center" vertical="center"/>
    </xf>
    <xf numFmtId="181" fontId="139" fillId="0" borderId="87" xfId="1" applyNumberFormat="1" applyFont="1" applyBorder="1" applyAlignment="1">
      <alignment horizontal="center" vertical="center"/>
    </xf>
    <xf numFmtId="181" fontId="139" fillId="0" borderId="101" xfId="1" applyNumberFormat="1" applyFont="1" applyBorder="1" applyAlignment="1">
      <alignment horizontal="center" vertical="center"/>
    </xf>
    <xf numFmtId="181" fontId="139" fillId="0" borderId="59" xfId="1" applyNumberFormat="1" applyFont="1" applyBorder="1" applyAlignment="1">
      <alignment horizontal="center" vertical="center"/>
    </xf>
    <xf numFmtId="181" fontId="141" fillId="0" borderId="59" xfId="1" applyNumberFormat="1" applyFont="1" applyBorder="1" applyAlignment="1">
      <alignment horizontal="center" vertical="center"/>
    </xf>
    <xf numFmtId="181" fontId="141" fillId="0" borderId="60" xfId="1" applyNumberFormat="1" applyFont="1" applyBorder="1" applyAlignment="1">
      <alignment horizontal="center" vertical="center"/>
    </xf>
    <xf numFmtId="0" fontId="139" fillId="0" borderId="55" xfId="0" applyFont="1" applyBorder="1" applyAlignment="1">
      <alignment horizontal="center" vertical="center"/>
    </xf>
    <xf numFmtId="0" fontId="139" fillId="0" borderId="102" xfId="0" applyFont="1" applyBorder="1" applyAlignment="1">
      <alignment horizontal="center" vertical="center"/>
    </xf>
    <xf numFmtId="181" fontId="139" fillId="0" borderId="88" xfId="1" applyNumberFormat="1" applyFont="1" applyBorder="1" applyAlignment="1">
      <alignment horizontal="center" vertical="center"/>
    </xf>
    <xf numFmtId="181" fontId="139" fillId="0" borderId="102" xfId="1" applyNumberFormat="1" applyFont="1" applyBorder="1" applyAlignment="1">
      <alignment horizontal="center" vertical="center"/>
    </xf>
    <xf numFmtId="181" fontId="139" fillId="0" borderId="56" xfId="1" applyNumberFormat="1" applyFont="1" applyBorder="1" applyAlignment="1">
      <alignment horizontal="center" vertical="center"/>
    </xf>
    <xf numFmtId="181" fontId="141" fillId="0" borderId="56" xfId="1" applyNumberFormat="1" applyFont="1" applyBorder="1" applyAlignment="1">
      <alignment horizontal="center" vertical="center"/>
    </xf>
    <xf numFmtId="181" fontId="141" fillId="0" borderId="57" xfId="1" applyNumberFormat="1" applyFont="1" applyBorder="1" applyAlignment="1">
      <alignment horizontal="center" vertical="center"/>
    </xf>
    <xf numFmtId="0" fontId="139" fillId="0" borderId="64" xfId="0" applyFont="1" applyBorder="1" applyAlignment="1">
      <alignment horizontal="center" vertical="center"/>
    </xf>
    <xf numFmtId="0" fontId="139" fillId="0" borderId="104" xfId="0" applyFont="1" applyBorder="1" applyAlignment="1">
      <alignment horizontal="center" vertical="center"/>
    </xf>
    <xf numFmtId="181" fontId="139" fillId="0" borderId="89" xfId="1" applyNumberFormat="1" applyFont="1" applyBorder="1" applyAlignment="1">
      <alignment horizontal="center" vertical="center"/>
    </xf>
    <xf numFmtId="181" fontId="139" fillId="0" borderId="104" xfId="1" applyNumberFormat="1" applyFont="1" applyBorder="1" applyAlignment="1">
      <alignment horizontal="center" vertical="center"/>
    </xf>
    <xf numFmtId="181" fontId="139" fillId="0" borderId="65" xfId="1" applyNumberFormat="1" applyFont="1" applyBorder="1" applyAlignment="1">
      <alignment horizontal="center" vertical="center"/>
    </xf>
    <xf numFmtId="181" fontId="141" fillId="0" borderId="65" xfId="1" applyNumberFormat="1" applyFont="1" applyBorder="1" applyAlignment="1">
      <alignment horizontal="center" vertical="center"/>
    </xf>
    <xf numFmtId="181" fontId="141" fillId="0" borderId="66" xfId="1" applyNumberFormat="1" applyFont="1" applyBorder="1" applyAlignment="1">
      <alignment horizontal="center" vertical="center"/>
    </xf>
    <xf numFmtId="181" fontId="143" fillId="0" borderId="94" xfId="1" applyNumberFormat="1" applyFont="1" applyBorder="1" applyAlignment="1">
      <alignment horizontal="center" vertical="center"/>
    </xf>
    <xf numFmtId="181" fontId="143" fillId="0" borderId="85" xfId="1" applyNumberFormat="1" applyFont="1" applyBorder="1" applyAlignment="1">
      <alignment horizontal="center" vertical="center"/>
    </xf>
    <xf numFmtId="0" fontId="139" fillId="0" borderId="23" xfId="0" applyFont="1" applyBorder="1"/>
    <xf numFmtId="0" fontId="144" fillId="0" borderId="0" xfId="0" applyFont="1"/>
    <xf numFmtId="0" fontId="145" fillId="0" borderId="0" xfId="0" applyFont="1"/>
    <xf numFmtId="0" fontId="138" fillId="6" borderId="61" xfId="0" applyFont="1" applyFill="1" applyBorder="1" applyAlignment="1">
      <alignment horizontal="center" vertical="center" wrapText="1"/>
    </xf>
    <xf numFmtId="0" fontId="138" fillId="6" borderId="62" xfId="0" applyFont="1" applyFill="1" applyBorder="1" applyAlignment="1">
      <alignment horizontal="center" vertical="center" wrapText="1"/>
    </xf>
    <xf numFmtId="0" fontId="138" fillId="6" borderId="86" xfId="0" applyFont="1" applyFill="1" applyBorder="1" applyAlignment="1">
      <alignment horizontal="center" vertical="center" wrapText="1"/>
    </xf>
    <xf numFmtId="0" fontId="138" fillId="6" borderId="63" xfId="0" applyFont="1" applyFill="1" applyBorder="1" applyAlignment="1">
      <alignment horizontal="center" vertical="center" wrapText="1"/>
    </xf>
    <xf numFmtId="9" fontId="139" fillId="0" borderId="0" xfId="6" applyFont="1"/>
    <xf numFmtId="0" fontId="139" fillId="0" borderId="82" xfId="0" applyFont="1" applyBorder="1" applyAlignment="1">
      <alignment horizontal="center" vertical="center" wrapText="1"/>
    </xf>
    <xf numFmtId="1" fontId="141" fillId="0" borderId="56" xfId="1" applyNumberFormat="1" applyFont="1" applyBorder="1" applyAlignment="1">
      <alignment horizontal="center" vertical="center"/>
    </xf>
    <xf numFmtId="1" fontId="143" fillId="0" borderId="56" xfId="1" applyNumberFormat="1" applyFont="1" applyFill="1" applyBorder="1" applyAlignment="1">
      <alignment horizontal="center" vertical="center"/>
    </xf>
    <xf numFmtId="1" fontId="143" fillId="0" borderId="56" xfId="1" applyNumberFormat="1" applyFont="1" applyBorder="1" applyAlignment="1">
      <alignment horizontal="center" vertical="center"/>
    </xf>
    <xf numFmtId="1" fontId="143" fillId="0" borderId="57" xfId="1" applyNumberFormat="1" applyFont="1" applyBorder="1" applyAlignment="1">
      <alignment horizontal="center" vertical="center"/>
    </xf>
    <xf numFmtId="0" fontId="139" fillId="0" borderId="58" xfId="0" applyFont="1" applyBorder="1" applyAlignment="1">
      <alignment horizontal="center" vertical="center" wrapText="1"/>
    </xf>
    <xf numFmtId="0" fontId="139" fillId="0" borderId="55" xfId="0" applyFont="1" applyBorder="1" applyAlignment="1">
      <alignment horizontal="center" vertical="center" wrapText="1"/>
    </xf>
    <xf numFmtId="1" fontId="143" fillId="0" borderId="57" xfId="1" applyNumberFormat="1" applyFont="1" applyFill="1" applyBorder="1" applyAlignment="1">
      <alignment horizontal="center" vertical="center"/>
    </xf>
    <xf numFmtId="0" fontId="146" fillId="0" borderId="84" xfId="0" applyFont="1" applyBorder="1" applyAlignment="1">
      <alignment horizontal="center" vertical="center" wrapText="1"/>
    </xf>
    <xf numFmtId="1" fontId="143" fillId="0" borderId="94" xfId="1" applyNumberFormat="1" applyFont="1" applyBorder="1" applyAlignment="1">
      <alignment horizontal="center" vertical="center"/>
    </xf>
    <xf numFmtId="1" fontId="143" fillId="0" borderId="85" xfId="1" applyNumberFormat="1" applyFont="1" applyBorder="1" applyAlignment="1">
      <alignment horizontal="center" vertical="center"/>
    </xf>
    <xf numFmtId="9" fontId="143" fillId="0" borderId="0" xfId="6" applyFont="1" applyFill="1" applyBorder="1" applyAlignment="1">
      <alignment horizontal="center"/>
    </xf>
    <xf numFmtId="9" fontId="143" fillId="0" borderId="56" xfId="6" applyFont="1" applyBorder="1" applyAlignment="1">
      <alignment horizontal="center" vertical="center" wrapText="1"/>
    </xf>
    <xf numFmtId="9" fontId="143" fillId="0" borderId="59" xfId="6" applyFont="1" applyBorder="1" applyAlignment="1">
      <alignment horizontal="center" vertical="center" wrapText="1"/>
    </xf>
    <xf numFmtId="9" fontId="143" fillId="0" borderId="60" xfId="6" applyFont="1" applyBorder="1" applyAlignment="1">
      <alignment horizontal="center" vertical="center" wrapText="1"/>
    </xf>
    <xf numFmtId="0" fontId="146" fillId="0" borderId="55" xfId="0" applyFont="1" applyBorder="1" applyAlignment="1">
      <alignment horizontal="center" vertical="center" wrapText="1"/>
    </xf>
    <xf numFmtId="0" fontId="139" fillId="0" borderId="84" xfId="0" applyFont="1" applyBorder="1" applyAlignment="1">
      <alignment horizontal="center" vertical="center" wrapText="1"/>
    </xf>
    <xf numFmtId="9" fontId="143" fillId="0" borderId="94" xfId="6" applyFont="1" applyFill="1" applyBorder="1" applyAlignment="1">
      <alignment horizontal="center" vertical="center" wrapText="1"/>
    </xf>
    <xf numFmtId="9" fontId="143" fillId="0" borderId="94" xfId="6" applyFont="1" applyBorder="1" applyAlignment="1">
      <alignment horizontal="center" vertical="center" wrapText="1"/>
    </xf>
    <xf numFmtId="9" fontId="143" fillId="0" borderId="105" xfId="6" applyFont="1" applyBorder="1" applyAlignment="1">
      <alignment horizontal="center" vertical="center" wrapText="1"/>
    </xf>
    <xf numFmtId="9" fontId="143" fillId="0" borderId="85" xfId="6" applyFont="1" applyBorder="1" applyAlignment="1">
      <alignment horizontal="center" vertical="center" wrapText="1"/>
    </xf>
    <xf numFmtId="1" fontId="115" fillId="0" borderId="0" xfId="6" applyNumberFormat="1" applyFont="1"/>
    <xf numFmtId="0" fontId="134" fillId="4" borderId="61" xfId="0" applyFont="1" applyFill="1" applyBorder="1" applyAlignment="1">
      <alignment horizontal="center" vertical="center" wrapText="1"/>
    </xf>
    <xf numFmtId="0" fontId="134" fillId="4" borderId="62" xfId="0" applyFont="1" applyFill="1" applyBorder="1" applyAlignment="1">
      <alignment horizontal="center" vertical="center" wrapText="1"/>
    </xf>
    <xf numFmtId="49" fontId="134" fillId="4" borderId="86" xfId="1" applyNumberFormat="1" applyFont="1" applyFill="1" applyBorder="1" applyAlignment="1">
      <alignment horizontal="center" vertical="center" wrapText="1"/>
    </xf>
    <xf numFmtId="49" fontId="134" fillId="4" borderId="63" xfId="1" applyNumberFormat="1" applyFont="1" applyFill="1" applyBorder="1" applyAlignment="1">
      <alignment horizontal="center" vertical="center" wrapText="1"/>
    </xf>
    <xf numFmtId="2" fontId="139" fillId="0" borderId="59" xfId="0" applyNumberFormat="1" applyFont="1" applyBorder="1" applyAlignment="1">
      <alignment horizontal="center" vertical="center"/>
    </xf>
    <xf numFmtId="2" fontId="139" fillId="0" borderId="59" xfId="0" applyNumberFormat="1" applyFont="1" applyBorder="1" applyAlignment="1">
      <alignment horizontal="center" vertical="center" wrapText="1"/>
    </xf>
    <xf numFmtId="182" fontId="139" fillId="0" borderId="87" xfId="0" applyNumberFormat="1" applyFont="1" applyBorder="1" applyAlignment="1">
      <alignment horizontal="center" vertical="center"/>
    </xf>
    <xf numFmtId="182" fontId="139" fillId="0" borderId="60" xfId="0" applyNumberFormat="1" applyFont="1" applyBorder="1" applyAlignment="1">
      <alignment horizontal="center" vertical="center"/>
    </xf>
    <xf numFmtId="0" fontId="138" fillId="10" borderId="61" xfId="0" applyFont="1" applyFill="1" applyBorder="1" applyAlignment="1">
      <alignment horizontal="center" vertical="center"/>
    </xf>
    <xf numFmtId="0" fontId="138" fillId="10" borderId="62" xfId="0" applyFont="1" applyFill="1" applyBorder="1" applyAlignment="1">
      <alignment horizontal="center" vertical="center"/>
    </xf>
    <xf numFmtId="4" fontId="138" fillId="10" borderId="86" xfId="0" applyNumberFormat="1" applyFont="1" applyFill="1" applyBorder="1" applyAlignment="1">
      <alignment horizontal="center" vertical="center"/>
    </xf>
    <xf numFmtId="4" fontId="138" fillId="10" borderId="63" xfId="0" applyNumberFormat="1" applyFont="1" applyFill="1" applyBorder="1" applyAlignment="1">
      <alignment horizontal="center" vertical="center"/>
    </xf>
    <xf numFmtId="4" fontId="147" fillId="0" borderId="0" xfId="0" applyNumberFormat="1" applyFont="1" applyAlignment="1">
      <alignment horizontal="right"/>
    </xf>
    <xf numFmtId="0" fontId="134" fillId="20" borderId="61" xfId="0" applyFont="1" applyFill="1" applyBorder="1" applyAlignment="1">
      <alignment horizontal="center" vertical="center" wrapText="1"/>
    </xf>
    <xf numFmtId="0" fontId="134" fillId="20" borderId="62" xfId="0" applyFont="1" applyFill="1" applyBorder="1" applyAlignment="1">
      <alignment horizontal="center" vertical="center" wrapText="1"/>
    </xf>
    <xf numFmtId="49" fontId="134" fillId="20" borderId="86" xfId="1" applyNumberFormat="1" applyFont="1" applyFill="1" applyBorder="1" applyAlignment="1">
      <alignment horizontal="center" vertical="center" wrapText="1"/>
    </xf>
    <xf numFmtId="49" fontId="134" fillId="20" borderId="63" xfId="1" applyNumberFormat="1" applyFont="1" applyFill="1" applyBorder="1" applyAlignment="1">
      <alignment horizontal="center" vertical="center" wrapText="1"/>
    </xf>
    <xf numFmtId="4" fontId="139" fillId="0" borderId="87" xfId="0" applyNumberFormat="1" applyFont="1" applyBorder="1" applyAlignment="1">
      <alignment horizontal="center" vertical="center" wrapText="1"/>
    </xf>
    <xf numFmtId="182" fontId="139" fillId="0" borderId="87" xfId="0" applyNumberFormat="1" applyFont="1" applyBorder="1" applyAlignment="1">
      <alignment horizontal="center" vertical="center" wrapText="1"/>
    </xf>
    <xf numFmtId="182" fontId="139" fillId="0" borderId="60" xfId="0" applyNumberFormat="1" applyFont="1" applyBorder="1" applyAlignment="1">
      <alignment horizontal="center" vertical="center" wrapText="1"/>
    </xf>
    <xf numFmtId="0" fontId="138" fillId="10" borderId="61" xfId="0" applyFont="1" applyFill="1" applyBorder="1" applyAlignment="1">
      <alignment horizontal="center" vertical="center" wrapText="1"/>
    </xf>
    <xf numFmtId="4" fontId="138" fillId="10" borderId="86" xfId="0" applyNumberFormat="1" applyFont="1" applyFill="1" applyBorder="1" applyAlignment="1">
      <alignment horizontal="center" vertical="center" wrapText="1"/>
    </xf>
    <xf numFmtId="4" fontId="138" fillId="10" borderId="63" xfId="0" applyNumberFormat="1" applyFont="1" applyFill="1" applyBorder="1" applyAlignment="1">
      <alignment horizontal="center" vertical="center" wrapText="1"/>
    </xf>
    <xf numFmtId="0" fontId="147" fillId="0" borderId="0" xfId="0" applyFont="1"/>
    <xf numFmtId="0" fontId="147" fillId="0" borderId="0" xfId="0" applyFont="1" applyAlignment="1">
      <alignment horizontal="center"/>
    </xf>
    <xf numFmtId="0" fontId="136" fillId="21" borderId="61" xfId="0" applyFont="1" applyFill="1" applyBorder="1" applyAlignment="1">
      <alignment horizontal="center" vertical="center" wrapText="1"/>
    </xf>
    <xf numFmtId="0" fontId="136" fillId="21" borderId="62" xfId="0" applyFont="1" applyFill="1" applyBorder="1" applyAlignment="1">
      <alignment horizontal="center" vertical="center" wrapText="1"/>
    </xf>
    <xf numFmtId="49" fontId="136" fillId="21" borderId="86" xfId="1" applyNumberFormat="1" applyFont="1" applyFill="1" applyBorder="1" applyAlignment="1">
      <alignment horizontal="center" vertical="center" wrapText="1"/>
    </xf>
    <xf numFmtId="49" fontId="136" fillId="21" borderId="63" xfId="1" applyNumberFormat="1" applyFont="1" applyFill="1" applyBorder="1" applyAlignment="1">
      <alignment horizontal="center" vertical="center" wrapText="1"/>
    </xf>
    <xf numFmtId="0" fontId="139" fillId="0" borderId="67" xfId="0" applyFont="1" applyBorder="1" applyAlignment="1">
      <alignment horizontal="center" vertical="center"/>
    </xf>
    <xf numFmtId="4" fontId="139" fillId="0" borderId="0" xfId="0" applyNumberFormat="1" applyFont="1" applyAlignment="1">
      <alignment horizontal="center" vertical="center"/>
    </xf>
    <xf numFmtId="3" fontId="139" fillId="0" borderId="0" xfId="0" applyNumberFormat="1" applyFont="1" applyAlignment="1">
      <alignment horizontal="center" vertical="center"/>
    </xf>
    <xf numFmtId="4" fontId="139" fillId="0" borderId="90" xfId="0" applyNumberFormat="1" applyFont="1" applyBorder="1" applyAlignment="1">
      <alignment horizontal="center" vertical="center"/>
    </xf>
    <xf numFmtId="49" fontId="136" fillId="21" borderId="62" xfId="1" applyNumberFormat="1" applyFont="1" applyFill="1" applyBorder="1" applyAlignment="1">
      <alignment horizontal="center" vertical="center" wrapText="1"/>
    </xf>
    <xf numFmtId="4" fontId="145" fillId="0" borderId="59" xfId="0" applyNumberFormat="1" applyFont="1" applyBorder="1" applyAlignment="1">
      <alignment horizontal="center" vertical="center"/>
    </xf>
    <xf numFmtId="182" fontId="145" fillId="0" borderId="87" xfId="0" applyNumberFormat="1" applyFont="1" applyBorder="1" applyAlignment="1">
      <alignment horizontal="center" vertical="center"/>
    </xf>
    <xf numFmtId="182" fontId="145" fillId="0" borderId="60" xfId="0" applyNumberFormat="1" applyFont="1" applyBorder="1" applyAlignment="1">
      <alignment horizontal="center" vertical="center"/>
    </xf>
    <xf numFmtId="4" fontId="132" fillId="10" borderId="62" xfId="0" applyNumberFormat="1" applyFont="1" applyFill="1" applyBorder="1" applyAlignment="1">
      <alignment horizontal="center" vertical="center"/>
    </xf>
    <xf numFmtId="4" fontId="132" fillId="10" borderId="63" xfId="0" applyNumberFormat="1" applyFont="1" applyFill="1" applyBorder="1" applyAlignment="1">
      <alignment horizontal="center" vertical="center"/>
    </xf>
    <xf numFmtId="4" fontId="148" fillId="0" borderId="59" xfId="0" applyNumberFormat="1" applyFont="1" applyBorder="1" applyAlignment="1">
      <alignment horizontal="center" vertical="center"/>
    </xf>
    <xf numFmtId="182" fontId="148" fillId="0" borderId="87" xfId="0" applyNumberFormat="1" applyFont="1" applyBorder="1" applyAlignment="1">
      <alignment horizontal="center" vertical="center"/>
    </xf>
    <xf numFmtId="182" fontId="148" fillId="0" borderId="60" xfId="0" applyNumberFormat="1" applyFont="1" applyBorder="1" applyAlignment="1">
      <alignment horizontal="center" vertical="center"/>
    </xf>
    <xf numFmtId="4" fontId="149" fillId="10" borderId="62" xfId="0" applyNumberFormat="1" applyFont="1" applyFill="1" applyBorder="1" applyAlignment="1">
      <alignment horizontal="center" vertical="center"/>
    </xf>
    <xf numFmtId="4" fontId="149" fillId="10" borderId="63" xfId="0" applyNumberFormat="1" applyFont="1" applyFill="1" applyBorder="1" applyAlignment="1">
      <alignment horizontal="center" vertical="center"/>
    </xf>
    <xf numFmtId="0" fontId="150" fillId="0" borderId="0" xfId="0" applyFont="1" applyAlignment="1">
      <alignment horizontal="center" vertical="center"/>
    </xf>
    <xf numFmtId="4" fontId="139" fillId="0" borderId="88" xfId="0" applyNumberFormat="1" applyFont="1" applyBorder="1" applyAlignment="1">
      <alignment horizontal="center" vertical="center"/>
    </xf>
    <xf numFmtId="4" fontId="138" fillId="10" borderId="62" xfId="0" applyNumberFormat="1" applyFont="1" applyFill="1" applyBorder="1" applyAlignment="1">
      <alignment horizontal="center" vertical="center"/>
    </xf>
    <xf numFmtId="4" fontId="115" fillId="0" borderId="0" xfId="0" applyNumberFormat="1" applyFont="1"/>
    <xf numFmtId="0" fontId="152" fillId="0" borderId="0" xfId="0" applyFont="1"/>
    <xf numFmtId="0" fontId="152" fillId="0" borderId="0" xfId="0" applyFont="1" applyAlignment="1">
      <alignment horizontal="center"/>
    </xf>
    <xf numFmtId="0" fontId="153" fillId="0" borderId="0" xfId="0" applyFont="1"/>
    <xf numFmtId="0" fontId="154" fillId="0" borderId="0" xfId="0" applyFont="1"/>
    <xf numFmtId="0" fontId="155" fillId="0" borderId="0" xfId="0" applyFont="1"/>
    <xf numFmtId="0" fontId="155" fillId="0" borderId="0" xfId="0" applyFont="1" applyAlignment="1">
      <alignment horizontal="center" vertical="center"/>
    </xf>
    <xf numFmtId="0" fontId="132" fillId="0" borderId="0" xfId="0" applyFont="1" applyAlignment="1">
      <alignment vertical="center"/>
    </xf>
    <xf numFmtId="0" fontId="145" fillId="0" borderId="0" xfId="0" applyFont="1" applyAlignment="1">
      <alignment horizontal="center" vertical="center"/>
    </xf>
    <xf numFmtId="0" fontId="115" fillId="0" borderId="0" xfId="0" applyFont="1" applyAlignment="1">
      <alignment vertical="center"/>
    </xf>
    <xf numFmtId="181" fontId="115" fillId="0" borderId="0" xfId="1" applyNumberFormat="1" applyFont="1"/>
    <xf numFmtId="0" fontId="115" fillId="0" borderId="23" xfId="0" applyFont="1" applyBorder="1"/>
    <xf numFmtId="4" fontId="115" fillId="0" borderId="0" xfId="0" applyNumberFormat="1" applyFont="1" applyAlignment="1">
      <alignment horizontal="center" vertical="center"/>
    </xf>
    <xf numFmtId="0" fontId="3" fillId="0" borderId="0" xfId="0" applyFont="1" applyAlignment="1">
      <alignment horizontal="center" vertical="center"/>
    </xf>
    <xf numFmtId="3" fontId="118" fillId="14" borderId="61" xfId="0" applyNumberFormat="1" applyFont="1" applyFill="1" applyBorder="1" applyAlignment="1">
      <alignment horizontal="center" vertical="center" wrapText="1"/>
    </xf>
    <xf numFmtId="1" fontId="118" fillId="14" borderId="62" xfId="1" applyNumberFormat="1" applyFont="1" applyFill="1" applyBorder="1" applyAlignment="1">
      <alignment horizontal="center" vertical="center" wrapText="1"/>
    </xf>
    <xf numFmtId="1" fontId="118" fillId="14" borderId="63" xfId="1" applyNumberFormat="1" applyFont="1" applyFill="1" applyBorder="1" applyAlignment="1">
      <alignment horizontal="center" vertical="center" wrapText="1"/>
    </xf>
    <xf numFmtId="3" fontId="120" fillId="4" borderId="95" xfId="0" applyNumberFormat="1" applyFont="1" applyFill="1" applyBorder="1" applyAlignment="1">
      <alignment horizontal="center" vertical="center"/>
    </xf>
    <xf numFmtId="3" fontId="120" fillId="4" borderId="83" xfId="0" applyNumberFormat="1" applyFont="1" applyFill="1" applyBorder="1" applyAlignment="1">
      <alignment horizontal="center" vertical="center"/>
    </xf>
    <xf numFmtId="3" fontId="120" fillId="20" borderId="56" xfId="0" applyNumberFormat="1" applyFont="1" applyFill="1" applyBorder="1" applyAlignment="1">
      <alignment horizontal="center" vertical="center"/>
    </xf>
    <xf numFmtId="3" fontId="120" fillId="20" borderId="57" xfId="0" applyNumberFormat="1" applyFont="1" applyFill="1" applyBorder="1" applyAlignment="1">
      <alignment horizontal="center" vertical="center"/>
    </xf>
    <xf numFmtId="0" fontId="122" fillId="21" borderId="84" xfId="0" applyFont="1" applyFill="1" applyBorder="1" applyAlignment="1">
      <alignment horizontal="center" vertical="center"/>
    </xf>
    <xf numFmtId="3" fontId="131" fillId="21" borderId="94" xfId="0" applyNumberFormat="1" applyFont="1" applyFill="1" applyBorder="1" applyAlignment="1">
      <alignment horizontal="center" vertical="center"/>
    </xf>
    <xf numFmtId="3" fontId="131" fillId="21" borderId="85" xfId="0" applyNumberFormat="1" applyFont="1" applyFill="1" applyBorder="1" applyAlignment="1">
      <alignment horizontal="center" vertical="center"/>
    </xf>
    <xf numFmtId="0" fontId="156" fillId="10" borderId="69" xfId="0" applyFont="1" applyFill="1" applyBorder="1" applyAlignment="1">
      <alignment vertical="center"/>
    </xf>
    <xf numFmtId="0" fontId="156" fillId="10" borderId="70" xfId="0" applyFont="1" applyFill="1" applyBorder="1" applyAlignment="1">
      <alignment vertical="center"/>
    </xf>
    <xf numFmtId="3" fontId="145" fillId="10" borderId="70" xfId="0" applyNumberFormat="1" applyFont="1" applyFill="1" applyBorder="1" applyAlignment="1">
      <alignment horizontal="center" vertical="center"/>
    </xf>
    <xf numFmtId="3" fontId="145" fillId="10" borderId="71" xfId="0" applyNumberFormat="1" applyFont="1" applyFill="1" applyBorder="1" applyAlignment="1">
      <alignment horizontal="center" vertical="center"/>
    </xf>
    <xf numFmtId="0" fontId="120" fillId="0" borderId="82" xfId="0" applyFont="1" applyBorder="1" applyAlignment="1">
      <alignment horizontal="center" vertical="center"/>
    </xf>
    <xf numFmtId="9" fontId="128" fillId="0" borderId="56" xfId="6" applyFont="1" applyBorder="1" applyAlignment="1">
      <alignment horizontal="center" vertical="center"/>
    </xf>
    <xf numFmtId="9" fontId="128" fillId="0" borderId="59" xfId="6" applyFont="1" applyBorder="1" applyAlignment="1">
      <alignment horizontal="center" vertical="center"/>
    </xf>
    <xf numFmtId="9" fontId="128" fillId="0" borderId="60" xfId="6" applyFont="1" applyBorder="1" applyAlignment="1">
      <alignment horizontal="center" vertical="center"/>
    </xf>
    <xf numFmtId="9" fontId="128" fillId="0" borderId="57" xfId="6" applyFont="1" applyBorder="1" applyAlignment="1">
      <alignment horizontal="center" vertical="center"/>
    </xf>
    <xf numFmtId="0" fontId="157" fillId="0" borderId="84" xfId="0" applyFont="1" applyBorder="1" applyAlignment="1">
      <alignment horizontal="center" vertical="center" wrapText="1"/>
    </xf>
    <xf numFmtId="0" fontId="157" fillId="0" borderId="55" xfId="0" applyFont="1" applyBorder="1" applyAlignment="1">
      <alignment horizontal="center" vertical="center" wrapText="1"/>
    </xf>
    <xf numFmtId="9" fontId="128" fillId="0" borderId="94" xfId="6" applyFont="1" applyFill="1" applyBorder="1" applyAlignment="1">
      <alignment horizontal="center" vertical="center"/>
    </xf>
    <xf numFmtId="9" fontId="128" fillId="0" borderId="85" xfId="6" applyFont="1" applyFill="1" applyBorder="1" applyAlignment="1">
      <alignment horizontal="center" vertical="center"/>
    </xf>
    <xf numFmtId="0" fontId="125" fillId="10" borderId="61" xfId="0" applyFont="1" applyFill="1" applyBorder="1" applyAlignment="1">
      <alignment horizontal="center" vertical="center" wrapText="1"/>
    </xf>
    <xf numFmtId="0" fontId="125" fillId="10" borderId="62" xfId="0" applyFont="1" applyFill="1" applyBorder="1" applyAlignment="1">
      <alignment horizontal="center" vertical="center" wrapText="1"/>
    </xf>
    <xf numFmtId="0" fontId="125" fillId="10" borderId="86" xfId="0" applyFont="1" applyFill="1" applyBorder="1" applyAlignment="1">
      <alignment horizontal="center" vertical="center" wrapText="1"/>
    </xf>
    <xf numFmtId="0" fontId="125" fillId="10" borderId="63" xfId="0" applyFont="1" applyFill="1" applyBorder="1" applyAlignment="1">
      <alignment horizontal="center" vertical="center" wrapText="1"/>
    </xf>
    <xf numFmtId="0" fontId="158" fillId="0" borderId="0" xfId="0" applyFont="1"/>
    <xf numFmtId="0" fontId="120" fillId="0" borderId="58" xfId="0" applyFont="1" applyBorder="1" applyAlignment="1">
      <alignment horizontal="center" vertical="center" wrapText="1"/>
    </xf>
    <xf numFmtId="0" fontId="120" fillId="0" borderId="84" xfId="0" applyFont="1" applyBorder="1" applyAlignment="1">
      <alignment horizontal="center" vertical="center" wrapText="1"/>
    </xf>
    <xf numFmtId="3" fontId="126" fillId="4" borderId="95" xfId="0" applyNumberFormat="1" applyFont="1" applyFill="1" applyBorder="1" applyAlignment="1">
      <alignment horizontal="center" vertical="center"/>
    </xf>
    <xf numFmtId="3" fontId="126" fillId="20" borderId="56" xfId="0" applyNumberFormat="1" applyFont="1" applyFill="1" applyBorder="1" applyAlignment="1">
      <alignment horizontal="center" vertical="center"/>
    </xf>
    <xf numFmtId="181" fontId="120" fillId="0" borderId="59" xfId="1" applyNumberFormat="1" applyFont="1" applyBorder="1" applyAlignment="1">
      <alignment horizontal="center" vertical="center"/>
    </xf>
    <xf numFmtId="181" fontId="120" fillId="0" borderId="60" xfId="1" applyNumberFormat="1" applyFont="1" applyBorder="1" applyAlignment="1">
      <alignment horizontal="center" vertical="center"/>
    </xf>
    <xf numFmtId="49" fontId="121" fillId="4" borderId="62" xfId="1" applyNumberFormat="1" applyFont="1" applyFill="1" applyBorder="1" applyAlignment="1">
      <alignment horizontal="center" vertical="center" wrapText="1"/>
    </xf>
    <xf numFmtId="0" fontId="121" fillId="4" borderId="63" xfId="0" applyFont="1" applyFill="1" applyBorder="1" applyAlignment="1">
      <alignment horizontal="center" vertical="center" wrapText="1"/>
    </xf>
    <xf numFmtId="181" fontId="125" fillId="10" borderId="62" xfId="1" applyNumberFormat="1" applyFont="1" applyFill="1" applyBorder="1" applyAlignment="1">
      <alignment horizontal="center" vertical="center"/>
    </xf>
    <xf numFmtId="181" fontId="125" fillId="10" borderId="63" xfId="1" applyNumberFormat="1" applyFont="1" applyFill="1" applyBorder="1" applyAlignment="1">
      <alignment horizontal="center" vertical="center"/>
    </xf>
    <xf numFmtId="0" fontId="159" fillId="0" borderId="0" xfId="0" applyFont="1" applyAlignment="1">
      <alignment horizontal="center" vertical="center"/>
    </xf>
    <xf numFmtId="1" fontId="120" fillId="0" borderId="0" xfId="0" applyNumberFormat="1" applyFont="1" applyAlignment="1">
      <alignment horizontal="center" vertical="center"/>
    </xf>
    <xf numFmtId="181" fontId="120" fillId="0" borderId="0" xfId="1" applyNumberFormat="1" applyFont="1" applyAlignment="1">
      <alignment horizontal="center" vertical="center"/>
    </xf>
    <xf numFmtId="181" fontId="127" fillId="0" borderId="0" xfId="1" applyNumberFormat="1" applyFont="1" applyAlignment="1">
      <alignment horizontal="center" vertical="center"/>
    </xf>
    <xf numFmtId="181" fontId="120" fillId="0" borderId="56" xfId="1" applyNumberFormat="1" applyFont="1" applyBorder="1" applyAlignment="1">
      <alignment horizontal="center" vertical="center"/>
    </xf>
    <xf numFmtId="181" fontId="120" fillId="0" borderId="57" xfId="1" applyNumberFormat="1" applyFont="1" applyBorder="1" applyAlignment="1">
      <alignment horizontal="center" vertical="center"/>
    </xf>
    <xf numFmtId="0" fontId="121" fillId="20" borderId="69" xfId="0" applyFont="1" applyFill="1" applyBorder="1" applyAlignment="1">
      <alignment horizontal="center" vertical="center" wrapText="1"/>
    </xf>
    <xf numFmtId="0" fontId="121" fillId="20" borderId="70" xfId="0" applyFont="1" applyFill="1" applyBorder="1" applyAlignment="1">
      <alignment horizontal="center" vertical="center" wrapText="1"/>
    </xf>
    <xf numFmtId="0" fontId="121" fillId="20" borderId="71" xfId="0" applyFont="1" applyFill="1" applyBorder="1" applyAlignment="1">
      <alignment horizontal="center" vertical="center" wrapText="1"/>
    </xf>
    <xf numFmtId="0" fontId="122" fillId="21" borderId="63" xfId="0" applyFont="1" applyFill="1" applyBorder="1" applyAlignment="1">
      <alignment horizontal="center" vertical="center" wrapText="1"/>
    </xf>
    <xf numFmtId="1" fontId="118" fillId="14" borderId="86" xfId="1" applyNumberFormat="1" applyFont="1" applyFill="1" applyBorder="1" applyAlignment="1">
      <alignment horizontal="center" vertical="center" wrapText="1"/>
    </xf>
    <xf numFmtId="0" fontId="160" fillId="0" borderId="0" xfId="0" applyFont="1"/>
    <xf numFmtId="3" fontId="160" fillId="0" borderId="0" xfId="0" applyNumberFormat="1" applyFont="1" applyAlignment="1">
      <alignment horizontal="right"/>
    </xf>
    <xf numFmtId="4" fontId="160" fillId="0" borderId="0" xfId="0" applyNumberFormat="1" applyFont="1" applyAlignment="1">
      <alignment horizontal="center"/>
    </xf>
    <xf numFmtId="0" fontId="161" fillId="0" borderId="0" xfId="0" applyFont="1"/>
    <xf numFmtId="0" fontId="160" fillId="0" borderId="128" xfId="0" applyFont="1" applyBorder="1"/>
    <xf numFmtId="0" fontId="160" fillId="0" borderId="130" xfId="0" applyFont="1" applyBorder="1"/>
    <xf numFmtId="0" fontId="160" fillId="0" borderId="132" xfId="0" applyFont="1" applyBorder="1"/>
    <xf numFmtId="3" fontId="126" fillId="10" borderId="70" xfId="0" applyNumberFormat="1" applyFont="1" applyFill="1" applyBorder="1" applyAlignment="1">
      <alignment horizontal="center" vertical="center"/>
    </xf>
    <xf numFmtId="3" fontId="126" fillId="10" borderId="71" xfId="0" applyNumberFormat="1" applyFont="1" applyFill="1" applyBorder="1" applyAlignment="1">
      <alignment horizontal="center" vertical="center"/>
    </xf>
    <xf numFmtId="0" fontId="162" fillId="10" borderId="69" xfId="0" applyFont="1" applyFill="1" applyBorder="1" applyAlignment="1">
      <alignment horizontal="center" vertical="center"/>
    </xf>
    <xf numFmtId="0" fontId="121" fillId="4" borderId="58" xfId="0" applyFont="1" applyFill="1" applyBorder="1" applyAlignment="1">
      <alignment horizontal="center" vertical="center"/>
    </xf>
    <xf numFmtId="0" fontId="121" fillId="20" borderId="55" xfId="0" applyFont="1" applyFill="1" applyBorder="1" applyAlignment="1">
      <alignment horizontal="center" vertical="center"/>
    </xf>
    <xf numFmtId="0" fontId="125" fillId="0" borderId="61" xfId="0" applyFont="1" applyBorder="1" applyAlignment="1">
      <alignment horizontal="center" vertical="center"/>
    </xf>
    <xf numFmtId="0" fontId="125" fillId="0" borderId="62" xfId="0" applyFont="1" applyBorder="1" applyAlignment="1">
      <alignment horizontal="center" vertical="center"/>
    </xf>
    <xf numFmtId="181" fontId="125" fillId="0" borderId="62" xfId="1" applyNumberFormat="1" applyFont="1" applyFill="1" applyBorder="1" applyAlignment="1">
      <alignment horizontal="center" vertical="center"/>
    </xf>
    <xf numFmtId="181" fontId="125" fillId="0" borderId="63" xfId="1" applyNumberFormat="1" applyFont="1" applyFill="1" applyBorder="1" applyAlignment="1">
      <alignment horizontal="center" vertical="center"/>
    </xf>
    <xf numFmtId="1" fontId="163" fillId="0" borderId="144" xfId="0" applyNumberFormat="1" applyFont="1" applyBorder="1" applyAlignment="1">
      <alignment horizontal="center"/>
    </xf>
    <xf numFmtId="181" fontId="121" fillId="4" borderId="92" xfId="1" applyNumberFormat="1" applyFont="1" applyFill="1" applyBorder="1" applyAlignment="1">
      <alignment vertical="center"/>
    </xf>
    <xf numFmtId="181" fontId="121" fillId="4" borderId="93" xfId="1" applyNumberFormat="1" applyFont="1" applyFill="1" applyBorder="1" applyAlignment="1">
      <alignment vertical="center"/>
    </xf>
    <xf numFmtId="9" fontId="143" fillId="0" borderId="56" xfId="6" applyFont="1" applyFill="1" applyBorder="1" applyAlignment="1">
      <alignment horizontal="center" vertical="center" wrapText="1"/>
    </xf>
    <xf numFmtId="0" fontId="120" fillId="0" borderId="58" xfId="0" applyFont="1" applyBorder="1" applyAlignment="1">
      <alignment horizontal="right" vertical="center"/>
    </xf>
    <xf numFmtId="4" fontId="34" fillId="5" borderId="49" xfId="5" applyNumberFormat="1" applyFont="1" applyFill="1" applyBorder="1" applyAlignment="1">
      <alignment horizontal="center" vertical="center"/>
    </xf>
    <xf numFmtId="4" fontId="90" fillId="5" borderId="106" xfId="3" applyNumberFormat="1" applyFont="1" applyFill="1" applyBorder="1" applyAlignment="1">
      <alignment horizontal="center"/>
    </xf>
    <xf numFmtId="1" fontId="89" fillId="0" borderId="106" xfId="1" applyNumberFormat="1" applyFont="1" applyBorder="1" applyAlignment="1">
      <alignment horizontal="center"/>
    </xf>
    <xf numFmtId="1" fontId="89" fillId="0" borderId="48" xfId="1" applyNumberFormat="1" applyFont="1" applyBorder="1" applyAlignment="1">
      <alignment horizontal="center"/>
    </xf>
    <xf numFmtId="0" fontId="34" fillId="9" borderId="145" xfId="3" applyFont="1" applyFill="1" applyBorder="1"/>
    <xf numFmtId="0" fontId="34" fillId="9" borderId="106" xfId="3" applyFont="1" applyFill="1" applyBorder="1"/>
    <xf numFmtId="0" fontId="115" fillId="5" borderId="0" xfId="0" applyFont="1" applyFill="1" applyAlignment="1">
      <alignment horizontal="center"/>
    </xf>
    <xf numFmtId="3" fontId="115" fillId="5" borderId="0" xfId="0" applyNumberFormat="1" applyFont="1" applyFill="1" applyAlignment="1">
      <alignment horizontal="right"/>
    </xf>
    <xf numFmtId="4" fontId="115" fillId="5" borderId="0" xfId="0" applyNumberFormat="1" applyFont="1" applyFill="1" applyAlignment="1">
      <alignment horizontal="center"/>
    </xf>
    <xf numFmtId="0" fontId="115" fillId="5" borderId="0" xfId="0" applyFont="1" applyFill="1" applyAlignment="1">
      <alignment horizontal="center" vertical="center"/>
    </xf>
    <xf numFmtId="3" fontId="115" fillId="5" borderId="0" xfId="0" applyNumberFormat="1" applyFont="1" applyFill="1" applyAlignment="1">
      <alignment horizontal="center"/>
    </xf>
    <xf numFmtId="3" fontId="119" fillId="5" borderId="0" xfId="0" applyNumberFormat="1" applyFont="1" applyFill="1" applyAlignment="1">
      <alignment horizontal="right"/>
    </xf>
    <xf numFmtId="1" fontId="163" fillId="5" borderId="0" xfId="0" applyNumberFormat="1" applyFont="1" applyFill="1" applyAlignment="1">
      <alignment horizontal="center"/>
    </xf>
    <xf numFmtId="3" fontId="120" fillId="5" borderId="0" xfId="0" applyNumberFormat="1" applyFont="1" applyFill="1" applyAlignment="1">
      <alignment horizontal="center"/>
    </xf>
    <xf numFmtId="0" fontId="121" fillId="5" borderId="0" xfId="0" applyFont="1" applyFill="1" applyAlignment="1">
      <alignment vertical="center"/>
    </xf>
    <xf numFmtId="181" fontId="121" fillId="5" borderId="0" xfId="1" applyNumberFormat="1" applyFont="1" applyFill="1" applyBorder="1" applyAlignment="1">
      <alignment vertical="center"/>
    </xf>
    <xf numFmtId="181" fontId="120" fillId="5" borderId="0" xfId="0" applyNumberFormat="1" applyFont="1" applyFill="1" applyAlignment="1">
      <alignment horizontal="center" vertical="center"/>
    </xf>
    <xf numFmtId="0" fontId="122" fillId="5" borderId="0" xfId="0" applyFont="1" applyFill="1" applyAlignment="1">
      <alignment vertical="center"/>
    </xf>
    <xf numFmtId="181" fontId="122" fillId="5" borderId="0" xfId="1" applyNumberFormat="1" applyFont="1" applyFill="1" applyBorder="1" applyAlignment="1">
      <alignment horizontal="right" vertical="center"/>
    </xf>
    <xf numFmtId="4" fontId="120" fillId="5" borderId="0" xfId="0" applyNumberFormat="1" applyFont="1" applyFill="1" applyAlignment="1">
      <alignment horizontal="center"/>
    </xf>
    <xf numFmtId="3" fontId="120" fillId="5" borderId="0" xfId="0" applyNumberFormat="1" applyFont="1" applyFill="1" applyAlignment="1">
      <alignment horizontal="right"/>
    </xf>
    <xf numFmtId="0" fontId="120" fillId="5" borderId="0" xfId="0" applyFont="1" applyFill="1"/>
    <xf numFmtId="0" fontId="120" fillId="5" borderId="0" xfId="0" applyFont="1" applyFill="1" applyAlignment="1">
      <alignment horizontal="center" vertical="center"/>
    </xf>
    <xf numFmtId="4" fontId="120" fillId="5" borderId="0" xfId="0" applyNumberFormat="1" applyFont="1" applyFill="1" applyAlignment="1">
      <alignment horizontal="right"/>
    </xf>
    <xf numFmtId="3" fontId="129" fillId="5" borderId="0" xfId="0" applyNumberFormat="1" applyFont="1" applyFill="1" applyAlignment="1">
      <alignment horizontal="center"/>
    </xf>
    <xf numFmtId="4" fontId="129" fillId="5" borderId="0" xfId="0" applyNumberFormat="1" applyFont="1" applyFill="1" applyAlignment="1">
      <alignment horizontal="center"/>
    </xf>
    <xf numFmtId="3" fontId="129" fillId="5" borderId="0" xfId="0" applyNumberFormat="1" applyFont="1" applyFill="1" applyAlignment="1">
      <alignment horizontal="right"/>
    </xf>
    <xf numFmtId="0" fontId="129" fillId="5" borderId="0" xfId="0" applyFont="1" applyFill="1"/>
    <xf numFmtId="0" fontId="129" fillId="5" borderId="0" xfId="0" applyFont="1" applyFill="1" applyAlignment="1">
      <alignment horizontal="center" vertical="center"/>
    </xf>
    <xf numFmtId="0" fontId="116" fillId="0" borderId="128" xfId="0" applyFont="1" applyBorder="1" applyAlignment="1">
      <alignment horizontal="left" vertical="center"/>
    </xf>
    <xf numFmtId="0" fontId="116" fillId="0" borderId="130" xfId="0" applyFont="1" applyBorder="1" applyAlignment="1">
      <alignment horizontal="left" vertical="center"/>
    </xf>
    <xf numFmtId="0" fontId="116" fillId="0" borderId="132" xfId="0" applyFont="1" applyBorder="1" applyAlignment="1">
      <alignment horizontal="left" vertical="center"/>
    </xf>
    <xf numFmtId="0" fontId="107" fillId="0" borderId="91" xfId="0" applyFont="1" applyBorder="1"/>
    <xf numFmtId="0" fontId="107" fillId="0" borderId="92" xfId="0" applyFont="1" applyBorder="1"/>
    <xf numFmtId="0" fontId="107" fillId="0" borderId="146" xfId="0" applyFont="1" applyBorder="1"/>
    <xf numFmtId="0" fontId="107" fillId="0" borderId="147" xfId="0" applyFont="1" applyBorder="1"/>
    <xf numFmtId="0" fontId="107" fillId="0" borderId="148" xfId="0" applyFont="1" applyBorder="1"/>
    <xf numFmtId="0" fontId="108" fillId="0" borderId="91" xfId="0" applyFont="1" applyBorder="1"/>
    <xf numFmtId="0" fontId="108" fillId="0" borderId="92" xfId="0" applyFont="1" applyBorder="1"/>
    <xf numFmtId="0" fontId="108" fillId="0" borderId="146" xfId="0" applyFont="1" applyBorder="1"/>
    <xf numFmtId="0" fontId="108" fillId="0" borderId="147" xfId="0" applyFont="1" applyBorder="1"/>
    <xf numFmtId="0" fontId="108" fillId="0" borderId="148" xfId="0" applyFont="1" applyBorder="1"/>
    <xf numFmtId="4" fontId="126" fillId="10" borderId="70" xfId="0" applyNumberFormat="1" applyFont="1" applyFill="1" applyBorder="1" applyAlignment="1">
      <alignment horizontal="center" vertical="center"/>
    </xf>
    <xf numFmtId="4" fontId="126" fillId="10" borderId="71" xfId="0" applyNumberFormat="1" applyFont="1" applyFill="1" applyBorder="1" applyAlignment="1">
      <alignment horizontal="center" vertical="center"/>
    </xf>
    <xf numFmtId="4" fontId="120" fillId="5" borderId="95" xfId="0" applyNumberFormat="1" applyFont="1" applyFill="1" applyBorder="1" applyAlignment="1">
      <alignment horizontal="center" vertical="center"/>
    </xf>
    <xf numFmtId="4" fontId="120" fillId="5" borderId="56" xfId="0" applyNumberFormat="1" applyFont="1" applyFill="1" applyBorder="1" applyAlignment="1">
      <alignment horizontal="center" vertical="center"/>
    </xf>
    <xf numFmtId="4" fontId="120" fillId="5" borderId="94" xfId="0" applyNumberFormat="1" applyFont="1" applyFill="1" applyBorder="1" applyAlignment="1">
      <alignment horizontal="center" vertical="center"/>
    </xf>
    <xf numFmtId="0" fontId="34" fillId="0" borderId="0" xfId="0" applyFont="1" applyAlignment="1">
      <alignment horizontal="center" vertical="center"/>
    </xf>
    <xf numFmtId="0" fontId="133" fillId="22" borderId="0" xfId="0" applyFont="1" applyFill="1"/>
    <xf numFmtId="0" fontId="123" fillId="22" borderId="0" xfId="0" applyFont="1" applyFill="1"/>
    <xf numFmtId="0" fontId="151" fillId="22" borderId="0" xfId="0" applyFont="1" applyFill="1"/>
    <xf numFmtId="0" fontId="118" fillId="22" borderId="19" xfId="0" applyFont="1" applyFill="1" applyBorder="1" applyAlignment="1" applyProtection="1">
      <alignment horizontal="center" vertical="center"/>
      <protection locked="0"/>
    </xf>
    <xf numFmtId="0" fontId="118" fillId="22" borderId="131" xfId="0" applyFont="1" applyFill="1" applyBorder="1" applyAlignment="1" applyProtection="1">
      <alignment horizontal="center" vertical="center"/>
      <protection locked="0"/>
    </xf>
    <xf numFmtId="185" fontId="118" fillId="22" borderId="131" xfId="0" applyNumberFormat="1" applyFont="1" applyFill="1" applyBorder="1" applyAlignment="1" applyProtection="1">
      <alignment horizontal="center" vertical="center"/>
      <protection locked="0"/>
    </xf>
    <xf numFmtId="0" fontId="118" fillId="22" borderId="134" xfId="0" applyFont="1" applyFill="1" applyBorder="1" applyAlignment="1" applyProtection="1">
      <alignment horizontal="center" vertical="center"/>
      <protection locked="0"/>
    </xf>
    <xf numFmtId="3" fontId="118" fillId="22" borderId="65" xfId="28" applyFont="1" applyFill="1" applyProtection="1">
      <alignment horizontal="center" vertical="center"/>
      <protection locked="0"/>
    </xf>
    <xf numFmtId="9" fontId="118" fillId="22" borderId="65" xfId="29" applyFont="1" applyFill="1" applyProtection="1">
      <alignment horizontal="center" vertical="center"/>
      <protection locked="0"/>
    </xf>
    <xf numFmtId="0" fontId="145" fillId="5" borderId="128" xfId="0" applyFont="1" applyFill="1" applyBorder="1" applyAlignment="1">
      <alignment vertical="center"/>
    </xf>
    <xf numFmtId="0" fontId="154" fillId="5" borderId="19" xfId="0" applyFont="1" applyFill="1" applyBorder="1" applyAlignment="1">
      <alignment horizontal="center" vertical="center"/>
    </xf>
    <xf numFmtId="0" fontId="145" fillId="5" borderId="130" xfId="0" applyFont="1" applyFill="1" applyBorder="1" applyAlignment="1">
      <alignment vertical="center"/>
    </xf>
    <xf numFmtId="0" fontId="154" fillId="5" borderId="131" xfId="0" applyFont="1" applyFill="1" applyBorder="1" applyAlignment="1">
      <alignment horizontal="center" vertical="center"/>
    </xf>
    <xf numFmtId="14" fontId="154" fillId="5" borderId="131" xfId="0" applyNumberFormat="1" applyFont="1" applyFill="1" applyBorder="1" applyAlignment="1">
      <alignment horizontal="center" vertical="center"/>
    </xf>
    <xf numFmtId="0" fontId="145" fillId="5" borderId="132" xfId="0" applyFont="1" applyFill="1" applyBorder="1" applyAlignment="1">
      <alignment vertical="center"/>
    </xf>
    <xf numFmtId="0" fontId="154" fillId="5" borderId="134" xfId="0" applyFont="1" applyFill="1" applyBorder="1" applyAlignment="1">
      <alignment horizontal="center" vertical="center"/>
    </xf>
    <xf numFmtId="14" fontId="154" fillId="5" borderId="134" xfId="0" applyNumberFormat="1" applyFont="1" applyFill="1" applyBorder="1" applyAlignment="1">
      <alignment horizontal="center" vertical="center"/>
    </xf>
    <xf numFmtId="0" fontId="134" fillId="0" borderId="0" xfId="0" applyFont="1" applyAlignment="1">
      <alignment vertical="center"/>
    </xf>
    <xf numFmtId="9" fontId="133" fillId="22" borderId="107" xfId="29" applyFont="1" applyFill="1" applyBorder="1" applyProtection="1">
      <alignment horizontal="center" vertical="center"/>
      <protection locked="0"/>
    </xf>
    <xf numFmtId="181" fontId="133" fillId="22" borderId="62" xfId="1" applyNumberFormat="1" applyFont="1" applyFill="1" applyBorder="1" applyAlignment="1" applyProtection="1">
      <alignment horizontal="right" vertical="center"/>
      <protection locked="0"/>
    </xf>
    <xf numFmtId="4" fontId="118" fillId="22" borderId="95" xfId="0" applyNumberFormat="1" applyFont="1" applyFill="1" applyBorder="1" applyAlignment="1" applyProtection="1">
      <alignment horizontal="center" vertical="center"/>
      <protection locked="0"/>
    </xf>
    <xf numFmtId="4" fontId="118" fillId="22" borderId="83" xfId="0" applyNumberFormat="1" applyFont="1" applyFill="1" applyBorder="1" applyAlignment="1" applyProtection="1">
      <alignment horizontal="center" vertical="center"/>
      <protection locked="0"/>
    </xf>
    <xf numFmtId="4" fontId="118" fillId="22" borderId="56" xfId="0" applyNumberFormat="1" applyFont="1" applyFill="1" applyBorder="1" applyAlignment="1" applyProtection="1">
      <alignment horizontal="center" vertical="center"/>
      <protection locked="0"/>
    </xf>
    <xf numFmtId="4" fontId="118" fillId="22" borderId="57" xfId="0" applyNumberFormat="1" applyFont="1" applyFill="1" applyBorder="1" applyAlignment="1" applyProtection="1">
      <alignment horizontal="center" vertical="center"/>
      <protection locked="0"/>
    </xf>
    <xf numFmtId="4" fontId="118" fillId="22" borderId="94" xfId="0" applyNumberFormat="1" applyFont="1" applyFill="1" applyBorder="1" applyAlignment="1" applyProtection="1">
      <alignment horizontal="center" vertical="center"/>
      <protection locked="0"/>
    </xf>
    <xf numFmtId="4" fontId="118" fillId="22" borderId="85" xfId="0" applyNumberFormat="1" applyFont="1" applyFill="1" applyBorder="1" applyAlignment="1" applyProtection="1">
      <alignment horizontal="center" vertical="center"/>
      <protection locked="0"/>
    </xf>
    <xf numFmtId="1" fontId="89" fillId="0" borderId="56" xfId="1" applyNumberFormat="1" applyFont="1" applyBorder="1" applyAlignment="1">
      <alignment horizontal="center"/>
    </xf>
    <xf numFmtId="1" fontId="89" fillId="0" borderId="95" xfId="1" applyNumberFormat="1" applyFont="1" applyBorder="1" applyAlignment="1">
      <alignment horizontal="center"/>
    </xf>
    <xf numFmtId="1" fontId="89" fillId="0" borderId="83" xfId="1" applyNumberFormat="1" applyFont="1" applyBorder="1" applyAlignment="1">
      <alignment horizontal="center"/>
    </xf>
    <xf numFmtId="1" fontId="89" fillId="0" borderId="57" xfId="1" applyNumberFormat="1" applyFont="1" applyBorder="1" applyAlignment="1">
      <alignment horizontal="center"/>
    </xf>
    <xf numFmtId="1" fontId="89" fillId="0" borderId="94" xfId="1" applyNumberFormat="1" applyFont="1" applyBorder="1" applyAlignment="1">
      <alignment horizontal="center"/>
    </xf>
    <xf numFmtId="1" fontId="89" fillId="0" borderId="85" xfId="1" applyNumberFormat="1" applyFont="1" applyBorder="1" applyAlignment="1">
      <alignment horizontal="center"/>
    </xf>
    <xf numFmtId="2" fontId="120" fillId="0" borderId="59" xfId="0" applyNumberFormat="1" applyFont="1" applyBorder="1" applyAlignment="1">
      <alignment horizontal="center" vertical="center"/>
    </xf>
    <xf numFmtId="0" fontId="0" fillId="0" borderId="0" xfId="0" applyAlignment="1">
      <alignment horizontal="center"/>
    </xf>
    <xf numFmtId="0" fontId="114" fillId="0" borderId="0" xfId="0" applyFont="1" applyAlignment="1">
      <alignment horizontal="left" vertical="center"/>
    </xf>
    <xf numFmtId="0" fontId="154" fillId="5" borderId="129" xfId="0" applyFont="1" applyFill="1" applyBorder="1" applyAlignment="1">
      <alignment horizontal="center" vertical="center"/>
    </xf>
    <xf numFmtId="0" fontId="154" fillId="5" borderId="19" xfId="0" applyFont="1" applyFill="1" applyBorder="1" applyAlignment="1">
      <alignment horizontal="center" vertical="center"/>
    </xf>
    <xf numFmtId="0" fontId="154" fillId="5" borderId="106" xfId="0" applyFont="1" applyFill="1" applyBorder="1" applyAlignment="1">
      <alignment horizontal="center" vertical="center"/>
    </xf>
    <xf numFmtId="0" fontId="154" fillId="5" borderId="131" xfId="0" applyFont="1" applyFill="1" applyBorder="1" applyAlignment="1">
      <alignment horizontal="center" vertical="center"/>
    </xf>
    <xf numFmtId="14" fontId="154" fillId="5" borderId="106" xfId="0" applyNumberFormat="1" applyFont="1" applyFill="1" applyBorder="1" applyAlignment="1">
      <alignment horizontal="center" vertical="center"/>
    </xf>
    <xf numFmtId="14" fontId="154" fillId="5" borderId="131" xfId="0" applyNumberFormat="1" applyFont="1" applyFill="1" applyBorder="1" applyAlignment="1">
      <alignment horizontal="center" vertical="center"/>
    </xf>
    <xf numFmtId="14" fontId="154" fillId="5" borderId="133" xfId="0" applyNumberFormat="1" applyFont="1" applyFill="1" applyBorder="1" applyAlignment="1">
      <alignment horizontal="center" vertical="center"/>
    </xf>
    <xf numFmtId="14" fontId="154" fillId="5" borderId="134" xfId="0" applyNumberFormat="1" applyFont="1" applyFill="1" applyBorder="1" applyAlignment="1">
      <alignment horizontal="center" vertical="center"/>
    </xf>
    <xf numFmtId="0" fontId="142" fillId="0" borderId="69" xfId="0" applyFont="1" applyBorder="1" applyAlignment="1">
      <alignment horizontal="center" vertical="center"/>
    </xf>
    <xf numFmtId="0" fontId="142" fillId="0" borderId="70" xfId="0" applyFont="1" applyBorder="1" applyAlignment="1">
      <alignment horizontal="center" vertical="center"/>
    </xf>
    <xf numFmtId="0" fontId="142" fillId="0" borderId="100" xfId="0" applyFont="1" applyBorder="1" applyAlignment="1">
      <alignment horizontal="center" vertical="center"/>
    </xf>
    <xf numFmtId="0" fontId="140" fillId="10" borderId="108" xfId="0" applyFont="1" applyFill="1" applyBorder="1" applyAlignment="1">
      <alignment horizontal="center" vertical="center"/>
    </xf>
    <xf numFmtId="0" fontId="140" fillId="10" borderId="109" xfId="0" applyFont="1" applyFill="1" applyBorder="1" applyAlignment="1">
      <alignment horizontal="center" vertical="center"/>
    </xf>
    <xf numFmtId="0" fontId="140" fillId="10" borderId="113" xfId="0" applyFont="1" applyFill="1" applyBorder="1" applyAlignment="1">
      <alignment horizontal="center" vertical="center"/>
    </xf>
    <xf numFmtId="3" fontId="133" fillId="14" borderId="119" xfId="0" applyNumberFormat="1" applyFont="1" applyFill="1" applyBorder="1" applyAlignment="1">
      <alignment horizontal="center" vertical="center" wrapText="1"/>
    </xf>
    <xf numFmtId="3" fontId="133" fillId="14" borderId="120" xfId="0" applyNumberFormat="1" applyFont="1" applyFill="1" applyBorder="1" applyAlignment="1">
      <alignment horizontal="center" vertical="center" wrapText="1"/>
    </xf>
    <xf numFmtId="3" fontId="133" fillId="14" borderId="121" xfId="0" applyNumberFormat="1" applyFont="1" applyFill="1" applyBorder="1" applyAlignment="1">
      <alignment horizontal="center" vertical="center" wrapText="1"/>
    </xf>
    <xf numFmtId="0" fontId="134" fillId="4" borderId="122" xfId="0" applyFont="1" applyFill="1" applyBorder="1" applyAlignment="1">
      <alignment horizontal="center" vertical="center"/>
    </xf>
    <xf numFmtId="0" fontId="134" fillId="4" borderId="123" xfId="0" applyFont="1" applyFill="1" applyBorder="1" applyAlignment="1">
      <alignment horizontal="center" vertical="center"/>
    </xf>
    <xf numFmtId="0" fontId="134" fillId="4" borderId="124" xfId="0" applyFont="1" applyFill="1" applyBorder="1" applyAlignment="1">
      <alignment horizontal="center" vertical="center"/>
    </xf>
    <xf numFmtId="0" fontId="134" fillId="20" borderId="122" xfId="0" applyFont="1" applyFill="1" applyBorder="1" applyAlignment="1">
      <alignment horizontal="center" vertical="center"/>
    </xf>
    <xf numFmtId="0" fontId="134" fillId="20" borderId="123" xfId="0" applyFont="1" applyFill="1" applyBorder="1" applyAlignment="1">
      <alignment horizontal="center" vertical="center"/>
    </xf>
    <xf numFmtId="0" fontId="134" fillId="20" borderId="124" xfId="0" applyFont="1" applyFill="1" applyBorder="1" applyAlignment="1">
      <alignment horizontal="center" vertical="center"/>
    </xf>
    <xf numFmtId="0" fontId="136" fillId="21" borderId="125" xfId="0" applyFont="1" applyFill="1" applyBorder="1" applyAlignment="1">
      <alignment horizontal="center" vertical="center"/>
    </xf>
    <xf numFmtId="0" fontId="136" fillId="21" borderId="126" xfId="0" applyFont="1" applyFill="1" applyBorder="1" applyAlignment="1">
      <alignment horizontal="center" vertical="center"/>
    </xf>
    <xf numFmtId="0" fontId="136" fillId="21" borderId="127" xfId="0" applyFont="1" applyFill="1" applyBorder="1" applyAlignment="1">
      <alignment horizontal="center" vertical="center"/>
    </xf>
    <xf numFmtId="0" fontId="138" fillId="10" borderId="69" xfId="0" applyFont="1" applyFill="1" applyBorder="1" applyAlignment="1">
      <alignment horizontal="center" vertical="center" wrapText="1"/>
    </xf>
    <xf numFmtId="0" fontId="138" fillId="10" borderId="70" xfId="0" applyFont="1" applyFill="1" applyBorder="1" applyAlignment="1">
      <alignment horizontal="center" vertical="center" wrapText="1"/>
    </xf>
    <xf numFmtId="0" fontId="138" fillId="10" borderId="100" xfId="0" applyFont="1" applyFill="1" applyBorder="1" applyAlignment="1">
      <alignment horizontal="center" vertical="center" wrapText="1"/>
    </xf>
    <xf numFmtId="0" fontId="120" fillId="0" borderId="88" xfId="0" applyFont="1" applyBorder="1" applyAlignment="1">
      <alignment horizontal="center" vertical="center"/>
    </xf>
    <xf numFmtId="0" fontId="120" fillId="0" borderId="102" xfId="0" applyFont="1" applyBorder="1" applyAlignment="1">
      <alignment horizontal="center" vertical="center"/>
    </xf>
    <xf numFmtId="0" fontId="145" fillId="5" borderId="128" xfId="0" applyFont="1" applyFill="1" applyBorder="1" applyAlignment="1">
      <alignment horizontal="center" vertical="center"/>
    </xf>
    <xf numFmtId="0" fontId="145" fillId="5" borderId="129" xfId="0" applyFont="1" applyFill="1" applyBorder="1" applyAlignment="1">
      <alignment horizontal="center" vertical="center"/>
    </xf>
    <xf numFmtId="0" fontId="145" fillId="5" borderId="130" xfId="0" applyFont="1" applyFill="1" applyBorder="1" applyAlignment="1">
      <alignment horizontal="center" vertical="center"/>
    </xf>
    <xf numFmtId="0" fontId="145" fillId="5" borderId="106" xfId="0" applyFont="1" applyFill="1" applyBorder="1" applyAlignment="1">
      <alignment horizontal="center" vertical="center"/>
    </xf>
    <xf numFmtId="0" fontId="154" fillId="5" borderId="133" xfId="0" applyFont="1" applyFill="1" applyBorder="1" applyAlignment="1">
      <alignment horizontal="center" vertical="center"/>
    </xf>
    <xf numFmtId="0" fontId="154" fillId="5" borderId="134" xfId="0" applyFont="1" applyFill="1" applyBorder="1" applyAlignment="1">
      <alignment horizontal="center" vertical="center"/>
    </xf>
    <xf numFmtId="0" fontId="145" fillId="5" borderId="132" xfId="0" applyFont="1" applyFill="1" applyBorder="1" applyAlignment="1">
      <alignment horizontal="center" vertical="center"/>
    </xf>
    <xf numFmtId="0" fontId="145" fillId="5" borderId="133" xfId="0" applyFont="1" applyFill="1" applyBorder="1" applyAlignment="1">
      <alignment horizontal="center" vertical="center"/>
    </xf>
    <xf numFmtId="0" fontId="121" fillId="4" borderId="69" xfId="0" applyFont="1" applyFill="1" applyBorder="1" applyAlignment="1">
      <alignment horizontal="center" vertical="center" wrapText="1"/>
    </xf>
    <xf numFmtId="0" fontId="121" fillId="4" borderId="70" xfId="0" applyFont="1" applyFill="1" applyBorder="1" applyAlignment="1">
      <alignment horizontal="center" vertical="center" wrapText="1"/>
    </xf>
    <xf numFmtId="0" fontId="121" fillId="4" borderId="100" xfId="0" applyFont="1" applyFill="1" applyBorder="1" applyAlignment="1">
      <alignment horizontal="center" vertical="center" wrapText="1"/>
    </xf>
    <xf numFmtId="3" fontId="118" fillId="14" borderId="69" xfId="0" applyNumberFormat="1" applyFont="1" applyFill="1" applyBorder="1" applyAlignment="1">
      <alignment horizontal="center" vertical="center" wrapText="1"/>
    </xf>
    <xf numFmtId="3" fontId="118" fillId="14" borderId="70" xfId="0" applyNumberFormat="1" applyFont="1" applyFill="1" applyBorder="1" applyAlignment="1">
      <alignment horizontal="center" vertical="center" wrapText="1"/>
    </xf>
    <xf numFmtId="3" fontId="118" fillId="14" borderId="100" xfId="0" applyNumberFormat="1" applyFont="1" applyFill="1" applyBorder="1" applyAlignment="1">
      <alignment horizontal="center" vertical="center" wrapText="1"/>
    </xf>
    <xf numFmtId="0" fontId="125" fillId="4" borderId="135" xfId="0" applyFont="1" applyFill="1" applyBorder="1" applyAlignment="1">
      <alignment horizontal="center" vertical="center"/>
    </xf>
    <xf numFmtId="0" fontId="125" fillId="4" borderId="136" xfId="0" applyFont="1" applyFill="1" applyBorder="1" applyAlignment="1">
      <alignment horizontal="center" vertical="center"/>
    </xf>
    <xf numFmtId="0" fontId="125" fillId="4" borderId="137" xfId="0" applyFont="1" applyFill="1" applyBorder="1" applyAlignment="1">
      <alignment horizontal="center" vertical="center"/>
    </xf>
    <xf numFmtId="0" fontId="125" fillId="20" borderId="138" xfId="0" applyFont="1" applyFill="1" applyBorder="1" applyAlignment="1">
      <alignment horizontal="center" vertical="center"/>
    </xf>
    <xf numFmtId="0" fontId="125" fillId="20" borderId="139" xfId="0" applyFont="1" applyFill="1" applyBorder="1" applyAlignment="1">
      <alignment horizontal="center" vertical="center"/>
    </xf>
    <xf numFmtId="0" fontId="125" fillId="20" borderId="102" xfId="0" applyFont="1" applyFill="1" applyBorder="1" applyAlignment="1">
      <alignment horizontal="center" vertical="center"/>
    </xf>
    <xf numFmtId="0" fontId="122" fillId="21" borderId="140" xfId="0" applyFont="1" applyFill="1" applyBorder="1" applyAlignment="1">
      <alignment horizontal="center" vertical="center"/>
    </xf>
    <xf numFmtId="0" fontId="122" fillId="21" borderId="141" xfId="0" applyFont="1" applyFill="1" applyBorder="1" applyAlignment="1">
      <alignment horizontal="center" vertical="center"/>
    </xf>
    <xf numFmtId="0" fontId="122" fillId="21" borderId="103" xfId="0" applyFont="1" applyFill="1" applyBorder="1" applyAlignment="1">
      <alignment horizontal="center" vertical="center"/>
    </xf>
    <xf numFmtId="0" fontId="120" fillId="0" borderId="142" xfId="0" applyFont="1" applyBorder="1" applyAlignment="1">
      <alignment horizontal="center" vertical="center"/>
    </xf>
    <xf numFmtId="0" fontId="120" fillId="0" borderId="137" xfId="0" applyFont="1" applyBorder="1" applyAlignment="1">
      <alignment horizontal="center" vertical="center"/>
    </xf>
    <xf numFmtId="0" fontId="120" fillId="0" borderId="88" xfId="0" applyFont="1" applyBorder="1" applyAlignment="1">
      <alignment horizontal="center" vertical="center" wrapText="1"/>
    </xf>
    <xf numFmtId="0" fontId="120" fillId="0" borderId="102" xfId="0" applyFont="1" applyBorder="1" applyAlignment="1">
      <alignment horizontal="center" vertical="center" wrapText="1"/>
    </xf>
    <xf numFmtId="0" fontId="120" fillId="0" borderId="143" xfId="0" applyFont="1" applyBorder="1" applyAlignment="1">
      <alignment horizontal="center" vertical="center" wrapText="1"/>
    </xf>
    <xf numFmtId="0" fontId="120" fillId="0" borderId="103" xfId="0" applyFont="1" applyBorder="1" applyAlignment="1">
      <alignment horizontal="center" vertical="center" wrapText="1"/>
    </xf>
    <xf numFmtId="0" fontId="120" fillId="0" borderId="143" xfId="0" applyFont="1" applyBorder="1" applyAlignment="1">
      <alignment horizontal="center" vertical="center"/>
    </xf>
    <xf numFmtId="0" fontId="120" fillId="0" borderId="103" xfId="0" applyFont="1" applyBorder="1" applyAlignment="1">
      <alignment horizontal="center" vertical="center"/>
    </xf>
    <xf numFmtId="0" fontId="125" fillId="10" borderId="86" xfId="0" applyFont="1" applyFill="1" applyBorder="1" applyAlignment="1">
      <alignment horizontal="center" vertical="center"/>
    </xf>
    <xf numFmtId="0" fontId="125" fillId="10" borderId="100" xfId="0" applyFont="1" applyFill="1" applyBorder="1" applyAlignment="1">
      <alignment horizontal="center" vertical="center"/>
    </xf>
    <xf numFmtId="0" fontId="120" fillId="0" borderId="142" xfId="0" applyFont="1" applyBorder="1" applyAlignment="1">
      <alignment horizontal="center" vertical="center" wrapText="1"/>
    </xf>
    <xf numFmtId="0" fontId="120" fillId="0" borderId="137" xfId="0" applyFont="1" applyBorder="1" applyAlignment="1">
      <alignment horizontal="center" vertical="center" wrapText="1"/>
    </xf>
    <xf numFmtId="0" fontId="154" fillId="0" borderId="129" xfId="0" applyFont="1" applyBorder="1" applyAlignment="1">
      <alignment horizontal="center"/>
    </xf>
    <xf numFmtId="0" fontId="154" fillId="0" borderId="19" xfId="0" applyFont="1" applyBorder="1" applyAlignment="1">
      <alignment horizontal="center"/>
    </xf>
    <xf numFmtId="0" fontId="154" fillId="0" borderId="106" xfId="0" applyFont="1" applyBorder="1" applyAlignment="1">
      <alignment horizontal="center"/>
    </xf>
    <xf numFmtId="0" fontId="154" fillId="0" borderId="131" xfId="0" applyFont="1" applyBorder="1" applyAlignment="1">
      <alignment horizontal="center"/>
    </xf>
    <xf numFmtId="14" fontId="154" fillId="0" borderId="133" xfId="0" applyNumberFormat="1" applyFont="1" applyBorder="1" applyAlignment="1">
      <alignment horizontal="center"/>
    </xf>
    <xf numFmtId="14" fontId="154" fillId="0" borderId="134" xfId="0" applyNumberFormat="1" applyFont="1" applyBorder="1" applyAlignment="1">
      <alignment horizontal="center"/>
    </xf>
    <xf numFmtId="0" fontId="30" fillId="5" borderId="0" xfId="3" applyFont="1" applyFill="1" applyAlignment="1">
      <alignment horizontal="left" vertical="top" wrapText="1"/>
    </xf>
    <xf numFmtId="0" fontId="34" fillId="9" borderId="49" xfId="3" applyFont="1" applyFill="1" applyBorder="1" applyAlignment="1">
      <alignment vertical="center"/>
    </xf>
    <xf numFmtId="0" fontId="34" fillId="9" borderId="78" xfId="3" applyFont="1" applyFill="1" applyBorder="1" applyAlignment="1">
      <alignment vertical="center"/>
    </xf>
    <xf numFmtId="0" fontId="34" fillId="9" borderId="39" xfId="3" applyFont="1" applyFill="1" applyBorder="1" applyAlignment="1">
      <alignment vertical="center"/>
    </xf>
    <xf numFmtId="49" fontId="44" fillId="10" borderId="23" xfId="3" applyNumberFormat="1" applyFont="1" applyFill="1" applyBorder="1" applyAlignment="1">
      <alignment horizontal="left"/>
    </xf>
    <xf numFmtId="0" fontId="29" fillId="5" borderId="0" xfId="3" applyFill="1"/>
    <xf numFmtId="0" fontId="29" fillId="0" borderId="0" xfId="3"/>
    <xf numFmtId="0" fontId="42" fillId="5" borderId="22" xfId="3" applyFont="1" applyFill="1" applyBorder="1"/>
    <xf numFmtId="0" fontId="32" fillId="5" borderId="53" xfId="3" applyFont="1" applyFill="1" applyBorder="1" applyAlignment="1">
      <alignment horizontal="left" vertical="top" wrapText="1"/>
    </xf>
    <xf numFmtId="0" fontId="32" fillId="5" borderId="52" xfId="3" applyFont="1" applyFill="1" applyBorder="1" applyAlignment="1">
      <alignment horizontal="left" vertical="top" wrapText="1"/>
    </xf>
    <xf numFmtId="0" fontId="32" fillId="5" borderId="51" xfId="3" applyFont="1" applyFill="1" applyBorder="1" applyAlignment="1">
      <alignment horizontal="left" vertical="top" wrapText="1"/>
    </xf>
    <xf numFmtId="0" fontId="33" fillId="5" borderId="0" xfId="3" applyFont="1" applyFill="1" applyAlignment="1">
      <alignment horizontal="left" vertical="top" wrapText="1"/>
    </xf>
    <xf numFmtId="0" fontId="34" fillId="9" borderId="49" xfId="3" applyFont="1" applyFill="1" applyBorder="1" applyAlignment="1">
      <alignment vertical="center" wrapText="1"/>
    </xf>
    <xf numFmtId="0" fontId="34" fillId="9" borderId="78" xfId="3" applyFont="1" applyFill="1" applyBorder="1" applyAlignment="1">
      <alignment vertical="center" wrapText="1"/>
    </xf>
    <xf numFmtId="0" fontId="34" fillId="9" borderId="39" xfId="3" applyFont="1" applyFill="1" applyBorder="1" applyAlignment="1">
      <alignment vertical="center" wrapText="1"/>
    </xf>
    <xf numFmtId="0" fontId="34" fillId="9" borderId="49" xfId="3" applyFont="1" applyFill="1" applyBorder="1" applyAlignment="1">
      <alignment horizontal="center" vertical="center"/>
    </xf>
    <xf numFmtId="0" fontId="34" fillId="9" borderId="78" xfId="3" applyFont="1" applyFill="1" applyBorder="1" applyAlignment="1">
      <alignment horizontal="center" vertical="center"/>
    </xf>
    <xf numFmtId="0" fontId="34" fillId="9" borderId="39" xfId="3" applyFont="1" applyFill="1" applyBorder="1" applyAlignment="1">
      <alignment horizontal="center" vertical="center"/>
    </xf>
    <xf numFmtId="0" fontId="34" fillId="9" borderId="81" xfId="3" applyFont="1" applyFill="1" applyBorder="1" applyAlignment="1">
      <alignment vertical="center" wrapText="1"/>
    </xf>
    <xf numFmtId="0" fontId="34" fillId="9" borderId="80" xfId="3" applyFont="1" applyFill="1" applyBorder="1" applyAlignment="1">
      <alignment vertical="center" wrapText="1"/>
    </xf>
    <xf numFmtId="0" fontId="34" fillId="9" borderId="41" xfId="3" applyFont="1" applyFill="1" applyBorder="1" applyAlignment="1">
      <alignment vertical="center" wrapText="1"/>
    </xf>
    <xf numFmtId="0" fontId="34" fillId="9" borderId="48" xfId="3" applyFont="1" applyFill="1" applyBorder="1" applyAlignment="1">
      <alignment vertical="center"/>
    </xf>
    <xf numFmtId="0" fontId="34" fillId="9" borderId="47" xfId="3" applyFont="1" applyFill="1" applyBorder="1" applyAlignment="1">
      <alignment vertical="center"/>
    </xf>
    <xf numFmtId="0" fontId="34" fillId="9" borderId="46" xfId="3" applyFont="1" applyFill="1" applyBorder="1" applyAlignment="1">
      <alignment vertical="center"/>
    </xf>
    <xf numFmtId="0" fontId="84" fillId="5" borderId="0" xfId="3" applyFont="1" applyFill="1" applyAlignment="1">
      <alignment horizontal="left" vertical="top" wrapText="1"/>
    </xf>
    <xf numFmtId="0" fontId="83" fillId="5" borderId="0" xfId="3" applyFont="1" applyFill="1" applyAlignment="1">
      <alignment horizontal="left" vertical="top" wrapText="1"/>
    </xf>
    <xf numFmtId="0" fontId="34" fillId="9" borderId="49" xfId="3" applyFont="1" applyFill="1" applyBorder="1" applyAlignment="1">
      <alignment horizontal="left" vertical="center" wrapText="1"/>
    </xf>
    <xf numFmtId="0" fontId="34" fillId="9" borderId="78" xfId="3" applyFont="1" applyFill="1" applyBorder="1" applyAlignment="1">
      <alignment horizontal="left" vertical="center" wrapText="1"/>
    </xf>
    <xf numFmtId="0" fontId="34" fillId="9" borderId="39" xfId="3" applyFont="1" applyFill="1" applyBorder="1" applyAlignment="1">
      <alignment horizontal="left" vertical="center" wrapText="1"/>
    </xf>
    <xf numFmtId="0" fontId="31" fillId="5" borderId="0" xfId="3" applyFont="1" applyFill="1" applyAlignment="1">
      <alignment vertical="top"/>
    </xf>
    <xf numFmtId="0" fontId="32" fillId="5" borderId="0" xfId="3" applyFont="1" applyFill="1" applyAlignment="1">
      <alignment horizontal="left" vertical="top" wrapText="1"/>
    </xf>
    <xf numFmtId="0" fontId="79" fillId="5" borderId="0" xfId="3" applyFont="1" applyFill="1" applyAlignment="1">
      <alignment horizontal="left" vertical="top" wrapText="1"/>
    </xf>
    <xf numFmtId="0" fontId="56" fillId="5" borderId="0" xfId="3" applyFont="1" applyFill="1" applyAlignment="1">
      <alignment horizontal="left" vertical="top" wrapText="1"/>
    </xf>
    <xf numFmtId="0" fontId="60" fillId="5" borderId="0" xfId="3" applyFont="1" applyFill="1" applyAlignment="1">
      <alignment horizontal="left" vertical="top" wrapText="1"/>
    </xf>
    <xf numFmtId="0" fontId="32" fillId="0" borderId="16" xfId="3" applyFont="1" applyBorder="1" applyAlignment="1">
      <alignment horizontal="left" vertical="top" wrapText="1"/>
    </xf>
    <xf numFmtId="0" fontId="32" fillId="0" borderId="15" xfId="3" applyFont="1" applyBorder="1" applyAlignment="1">
      <alignment horizontal="left" vertical="top" wrapText="1"/>
    </xf>
    <xf numFmtId="0" fontId="32" fillId="0" borderId="14" xfId="3" applyFont="1" applyBorder="1" applyAlignment="1">
      <alignment horizontal="left" vertical="top" wrapText="1"/>
    </xf>
    <xf numFmtId="0" fontId="34" fillId="9" borderId="13" xfId="3" applyFont="1" applyFill="1" applyBorder="1" applyAlignment="1">
      <alignment horizontal="left" vertical="center" wrapText="1"/>
    </xf>
    <xf numFmtId="0" fontId="52" fillId="5" borderId="0" xfId="4" applyFont="1" applyFill="1" applyAlignment="1" applyProtection="1">
      <alignment horizontal="left" vertical="top" wrapText="1"/>
    </xf>
    <xf numFmtId="0" fontId="31" fillId="5" borderId="0" xfId="3" applyFont="1" applyFill="1" applyAlignment="1">
      <alignment horizontal="left" vertical="top"/>
    </xf>
    <xf numFmtId="0" fontId="30" fillId="0" borderId="0" xfId="3" applyFont="1" applyAlignment="1">
      <alignment horizontal="left" vertical="top" wrapText="1"/>
    </xf>
    <xf numFmtId="0" fontId="30" fillId="5" borderId="0" xfId="3" applyFont="1" applyFill="1" applyAlignment="1">
      <alignment vertical="top" wrapText="1"/>
    </xf>
    <xf numFmtId="0" fontId="37" fillId="5" borderId="0" xfId="4" applyFill="1" applyAlignment="1" applyProtection="1">
      <alignment horizontal="left" vertical="top" wrapText="1"/>
    </xf>
    <xf numFmtId="0" fontId="34" fillId="9" borderId="106" xfId="3" applyFont="1" applyFill="1" applyBorder="1" applyAlignment="1">
      <alignment horizontal="center" vertical="center"/>
    </xf>
    <xf numFmtId="0" fontId="34" fillId="9" borderId="13" xfId="3" applyFont="1" applyFill="1" applyBorder="1" applyAlignment="1">
      <alignment vertical="center"/>
    </xf>
    <xf numFmtId="0" fontId="30" fillId="5" borderId="0" xfId="3" applyFont="1" applyFill="1" applyAlignment="1">
      <alignment horizontal="left" wrapText="1"/>
    </xf>
    <xf numFmtId="0" fontId="52" fillId="5" borderId="0" xfId="3" applyFont="1" applyFill="1" applyAlignment="1">
      <alignment horizontal="left" vertical="top" wrapText="1"/>
    </xf>
    <xf numFmtId="0" fontId="55" fillId="5" borderId="0" xfId="3" applyFont="1" applyFill="1" applyAlignment="1">
      <alignment horizontal="left" vertical="top" wrapText="1"/>
    </xf>
    <xf numFmtId="0" fontId="37" fillId="5" borderId="0" xfId="4" applyFill="1" applyAlignment="1" applyProtection="1">
      <alignment horizontal="left" wrapText="1"/>
    </xf>
    <xf numFmtId="0" fontId="32" fillId="5" borderId="0" xfId="3" applyFont="1" applyFill="1" applyAlignment="1">
      <alignment vertical="top" wrapText="1"/>
    </xf>
    <xf numFmtId="0" fontId="56" fillId="5" borderId="0" xfId="3" applyFont="1" applyFill="1" applyAlignment="1">
      <alignment wrapText="1"/>
    </xf>
    <xf numFmtId="0" fontId="29" fillId="5" borderId="0" xfId="3" applyFill="1" applyAlignment="1">
      <alignment vertical="top"/>
    </xf>
    <xf numFmtId="0" fontId="34" fillId="0" borderId="34" xfId="3" applyFont="1" applyBorder="1" applyAlignment="1">
      <alignment horizontal="center" wrapText="1"/>
    </xf>
    <xf numFmtId="0" fontId="34" fillId="0" borderId="33" xfId="3" applyFont="1" applyBorder="1" applyAlignment="1">
      <alignment horizontal="center" wrapText="1"/>
    </xf>
    <xf numFmtId="0" fontId="34" fillId="0" borderId="37" xfId="3" applyFont="1" applyBorder="1" applyAlignment="1">
      <alignment horizontal="center" wrapText="1"/>
    </xf>
    <xf numFmtId="0" fontId="34" fillId="0" borderId="36" xfId="3" applyFont="1" applyBorder="1" applyAlignment="1">
      <alignment horizontal="center" wrapText="1"/>
    </xf>
    <xf numFmtId="0" fontId="34" fillId="0" borderId="35" xfId="3" applyFont="1" applyBorder="1" applyAlignment="1">
      <alignment horizontal="center" wrapText="1"/>
    </xf>
    <xf numFmtId="0" fontId="34" fillId="9" borderId="25" xfId="3" applyFont="1" applyFill="1" applyBorder="1" applyAlignment="1">
      <alignment horizontal="left" vertical="center" wrapText="1"/>
    </xf>
    <xf numFmtId="0" fontId="34" fillId="9" borderId="28" xfId="3" applyFont="1" applyFill="1" applyBorder="1" applyAlignment="1">
      <alignment horizontal="left" vertical="center" wrapText="1"/>
    </xf>
    <xf numFmtId="0" fontId="34" fillId="9" borderId="27" xfId="3" applyFont="1" applyFill="1" applyBorder="1" applyAlignment="1">
      <alignment horizontal="left" vertical="center" wrapText="1"/>
    </xf>
    <xf numFmtId="0" fontId="31" fillId="0" borderId="0" xfId="3" applyFont="1" applyAlignment="1">
      <alignment vertical="top"/>
    </xf>
    <xf numFmtId="0" fontId="34" fillId="0" borderId="13" xfId="3" applyFont="1" applyBorder="1" applyAlignment="1">
      <alignment horizontal="center"/>
    </xf>
    <xf numFmtId="0" fontId="58" fillId="5" borderId="0" xfId="3" applyFont="1" applyFill="1" applyAlignment="1">
      <alignment vertical="top"/>
    </xf>
    <xf numFmtId="0" fontId="34" fillId="5" borderId="44" xfId="3" applyFont="1" applyFill="1" applyBorder="1" applyAlignment="1">
      <alignment horizontal="center"/>
    </xf>
    <xf numFmtId="0" fontId="34" fillId="5" borderId="43" xfId="3" applyFont="1" applyFill="1" applyBorder="1" applyAlignment="1">
      <alignment horizontal="center"/>
    </xf>
    <xf numFmtId="0" fontId="34" fillId="5" borderId="42" xfId="3" applyFont="1" applyFill="1" applyBorder="1" applyAlignment="1">
      <alignment horizontal="center"/>
    </xf>
    <xf numFmtId="0" fontId="34" fillId="0" borderId="29" xfId="3" applyFont="1" applyBorder="1" applyAlignment="1">
      <alignment horizontal="center"/>
    </xf>
    <xf numFmtId="0" fontId="34" fillId="5" borderId="0" xfId="3" applyFont="1" applyFill="1"/>
    <xf numFmtId="0" fontId="2" fillId="5" borderId="0" xfId="3" applyFont="1" applyFill="1" applyAlignment="1">
      <alignment horizontal="left" vertical="top" wrapText="1"/>
    </xf>
    <xf numFmtId="0" fontId="59" fillId="5" borderId="0" xfId="3" applyFont="1" applyFill="1" applyAlignment="1">
      <alignment horizontal="left" vertical="top" wrapText="1"/>
    </xf>
    <xf numFmtId="0" fontId="34" fillId="5" borderId="0" xfId="3" applyFont="1" applyFill="1" applyAlignment="1">
      <alignment vertical="top" wrapText="1"/>
    </xf>
    <xf numFmtId="0" fontId="64" fillId="5" borderId="0" xfId="3" applyFont="1" applyFill="1" applyAlignment="1">
      <alignment horizontal="left" vertical="top" wrapText="1"/>
    </xf>
    <xf numFmtId="0" fontId="34" fillId="5" borderId="0" xfId="3" applyFont="1" applyFill="1" applyAlignment="1">
      <alignment horizontal="left" vertical="top" wrapText="1"/>
    </xf>
    <xf numFmtId="0" fontId="64" fillId="0" borderId="0" xfId="3" applyFont="1" applyAlignment="1">
      <alignment vertical="top" wrapText="1"/>
    </xf>
    <xf numFmtId="0" fontId="65" fillId="5" borderId="0" xfId="3" applyFont="1" applyFill="1" applyAlignment="1">
      <alignment horizontal="left" vertical="top" wrapText="1"/>
    </xf>
    <xf numFmtId="0" fontId="34" fillId="9" borderId="13" xfId="3" applyFont="1" applyFill="1" applyBorder="1" applyAlignment="1">
      <alignment vertical="center" wrapText="1"/>
    </xf>
    <xf numFmtId="0" fontId="34" fillId="5" borderId="13" xfId="3" applyFont="1" applyFill="1" applyBorder="1" applyAlignment="1">
      <alignment horizontal="center"/>
    </xf>
    <xf numFmtId="0" fontId="34" fillId="9" borderId="45" xfId="3" applyFont="1" applyFill="1" applyBorder="1" applyAlignment="1">
      <alignment vertical="center" wrapText="1"/>
    </xf>
    <xf numFmtId="0" fontId="36" fillId="5" borderId="0" xfId="4" applyFont="1" applyFill="1" applyAlignment="1" applyProtection="1">
      <alignment horizontal="left" vertical="top" wrapText="1"/>
    </xf>
    <xf numFmtId="0" fontId="32" fillId="0" borderId="53" xfId="3" applyFont="1" applyBorder="1" applyAlignment="1">
      <alignment horizontal="left" vertical="top" wrapText="1"/>
    </xf>
    <xf numFmtId="0" fontId="32" fillId="0" borderId="52" xfId="3" applyFont="1" applyBorder="1" applyAlignment="1">
      <alignment horizontal="left" vertical="top" wrapText="1"/>
    </xf>
    <xf numFmtId="0" fontId="32" fillId="0" borderId="51" xfId="3" applyFont="1" applyBorder="1" applyAlignment="1">
      <alignment horizontal="left" vertical="top" wrapText="1"/>
    </xf>
    <xf numFmtId="0" fontId="49" fillId="5" borderId="0" xfId="3" applyFont="1" applyFill="1" applyAlignment="1">
      <alignment horizontal="left" vertical="top" wrapText="1"/>
    </xf>
    <xf numFmtId="0" fontId="33" fillId="5" borderId="0" xfId="3" applyFont="1" applyFill="1" applyAlignment="1">
      <alignment vertical="top"/>
    </xf>
    <xf numFmtId="0" fontId="34" fillId="9" borderId="49" xfId="3" applyFont="1" applyFill="1" applyBorder="1" applyAlignment="1">
      <alignment horizontal="center" vertical="center" wrapText="1"/>
    </xf>
    <xf numFmtId="0" fontId="34" fillId="9" borderId="39" xfId="3" applyFont="1" applyFill="1" applyBorder="1" applyAlignment="1">
      <alignment horizontal="center" vertical="center" wrapText="1"/>
    </xf>
    <xf numFmtId="0" fontId="34" fillId="9" borderId="48" xfId="3" applyFont="1" applyFill="1" applyBorder="1" applyAlignment="1">
      <alignment horizontal="center" vertical="center" wrapText="1"/>
    </xf>
    <xf numFmtId="0" fontId="34" fillId="9" borderId="47" xfId="3" applyFont="1" applyFill="1" applyBorder="1" applyAlignment="1">
      <alignment horizontal="center" vertical="center" wrapText="1"/>
    </xf>
    <xf numFmtId="0" fontId="34" fillId="9" borderId="46" xfId="3" applyFont="1" applyFill="1" applyBorder="1" applyAlignment="1">
      <alignment horizontal="center" vertical="center" wrapText="1"/>
    </xf>
    <xf numFmtId="0" fontId="30" fillId="5" borderId="50" xfId="3" applyFont="1" applyFill="1" applyBorder="1" applyAlignment="1">
      <alignment horizontal="left" vertical="top" wrapText="1"/>
    </xf>
    <xf numFmtId="0" fontId="34" fillId="5" borderId="29" xfId="3" applyFont="1" applyFill="1" applyBorder="1" applyAlignment="1">
      <alignment horizontal="center"/>
    </xf>
    <xf numFmtId="0" fontId="34" fillId="5" borderId="54" xfId="3" applyFont="1" applyFill="1" applyBorder="1" applyAlignment="1">
      <alignment horizontal="center"/>
    </xf>
    <xf numFmtId="0" fontId="34" fillId="5" borderId="30" xfId="3" applyFont="1" applyFill="1" applyBorder="1" applyAlignment="1">
      <alignment horizontal="center"/>
    </xf>
    <xf numFmtId="0" fontId="69" fillId="5" borderId="0" xfId="3" applyFont="1" applyFill="1" applyAlignment="1">
      <alignment horizontal="left" vertical="top" wrapText="1"/>
    </xf>
    <xf numFmtId="0" fontId="32" fillId="0" borderId="16" xfId="3" applyFont="1" applyBorder="1" applyAlignment="1">
      <alignment horizontal="left" wrapText="1"/>
    </xf>
    <xf numFmtId="0" fontId="32" fillId="0" borderId="15" xfId="3" applyFont="1" applyBorder="1" applyAlignment="1">
      <alignment horizontal="left" wrapText="1"/>
    </xf>
    <xf numFmtId="0" fontId="32" fillId="0" borderId="14" xfId="3" applyFont="1" applyBorder="1" applyAlignment="1">
      <alignment horizontal="left" wrapText="1"/>
    </xf>
    <xf numFmtId="0" fontId="30" fillId="0" borderId="0" xfId="3" applyFont="1" applyAlignment="1">
      <alignment horizontal="left" wrapText="1"/>
    </xf>
    <xf numFmtId="0" fontId="33" fillId="5" borderId="0" xfId="3" applyFont="1" applyFill="1" applyAlignment="1">
      <alignment horizontal="left"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8" xfId="0" applyFont="1" applyFill="1" applyBorder="1" applyAlignment="1">
      <alignment horizontal="left" vertical="center" wrapText="1"/>
    </xf>
    <xf numFmtId="0" fontId="21" fillId="3" borderId="9" xfId="0" applyFont="1" applyFill="1" applyBorder="1" applyAlignment="1">
      <alignment horizontal="left" vertical="center" wrapText="1"/>
    </xf>
    <xf numFmtId="0" fontId="20" fillId="3" borderId="8" xfId="0" applyFont="1" applyFill="1" applyBorder="1" applyAlignment="1">
      <alignment horizontal="left" vertical="center" wrapText="1"/>
    </xf>
    <xf numFmtId="0" fontId="20" fillId="3" borderId="9" xfId="0" applyFont="1" applyFill="1" applyBorder="1" applyAlignment="1">
      <alignment horizontal="left" vertical="center" wrapText="1"/>
    </xf>
    <xf numFmtId="0" fontId="20" fillId="7" borderId="8" xfId="0" applyFont="1" applyFill="1" applyBorder="1" applyAlignment="1">
      <alignment horizontal="left" vertical="center" wrapText="1"/>
    </xf>
    <xf numFmtId="0" fontId="20" fillId="7" borderId="9" xfId="0" applyFont="1" applyFill="1" applyBorder="1" applyAlignment="1">
      <alignment horizontal="left" vertical="center" wrapText="1"/>
    </xf>
    <xf numFmtId="0" fontId="20" fillId="3" borderId="10" xfId="0" applyFont="1" applyFill="1" applyBorder="1" applyAlignment="1">
      <alignment horizontal="left" vertical="center" wrapText="1"/>
    </xf>
    <xf numFmtId="0" fontId="20" fillId="3" borderId="11" xfId="0" applyFont="1" applyFill="1" applyBorder="1" applyAlignment="1">
      <alignment horizontal="left" vertical="center" wrapText="1"/>
    </xf>
    <xf numFmtId="0" fontId="14" fillId="0" borderId="5" xfId="0" applyFont="1" applyBorder="1" applyAlignment="1">
      <alignment horizontal="left" wrapText="1"/>
    </xf>
    <xf numFmtId="0" fontId="14" fillId="0" borderId="6" xfId="0" applyFont="1" applyBorder="1" applyAlignment="1">
      <alignment horizontal="left"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1" fillId="0" borderId="2" xfId="0" applyFont="1" applyBorder="1" applyAlignment="1">
      <alignment horizontal="center" vertical="top" wrapText="1"/>
    </xf>
    <xf numFmtId="0" fontId="11" fillId="0" borderId="4" xfId="0" applyFont="1" applyBorder="1" applyAlignment="1">
      <alignment horizontal="center" vertical="top" wrapText="1"/>
    </xf>
    <xf numFmtId="0" fontId="11" fillId="0" borderId="3" xfId="0" applyFont="1" applyBorder="1" applyAlignment="1">
      <alignment horizontal="center" vertical="top"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165" fontId="10" fillId="0" borderId="5" xfId="0" applyNumberFormat="1" applyFont="1" applyBorder="1" applyAlignment="1">
      <alignment horizontal="center" vertical="center" shrinkToFit="1"/>
    </xf>
    <xf numFmtId="165" fontId="10" fillId="0" borderId="6" xfId="0" applyNumberFormat="1" applyFont="1" applyBorder="1" applyAlignment="1">
      <alignment horizontal="center" vertical="center" shrinkToFit="1"/>
    </xf>
    <xf numFmtId="1" fontId="10" fillId="0" borderId="5" xfId="0" applyNumberFormat="1" applyFont="1" applyBorder="1" applyAlignment="1">
      <alignment horizontal="center" vertical="center" shrinkToFit="1"/>
    </xf>
    <xf numFmtId="1" fontId="10" fillId="0" borderId="6" xfId="0" applyNumberFormat="1" applyFont="1" applyBorder="1" applyAlignment="1">
      <alignment horizontal="center" vertical="center" shrinkToFit="1"/>
    </xf>
    <xf numFmtId="3" fontId="164" fillId="21" borderId="63" xfId="0" applyNumberFormat="1" applyFont="1" applyFill="1" applyBorder="1" applyAlignment="1">
      <alignment horizontal="center" vertical="center" wrapText="1"/>
    </xf>
    <xf numFmtId="49" fontId="120" fillId="22" borderId="60" xfId="0" applyNumberFormat="1" applyFont="1" applyFill="1" applyBorder="1" applyAlignment="1" applyProtection="1">
      <alignment horizontal="center" vertical="center"/>
      <protection locked="0"/>
    </xf>
    <xf numFmtId="49" fontId="120" fillId="22" borderId="57" xfId="0" applyNumberFormat="1" applyFont="1" applyFill="1" applyBorder="1" applyAlignment="1" applyProtection="1">
      <alignment horizontal="center" vertical="center"/>
      <protection locked="0"/>
    </xf>
    <xf numFmtId="49" fontId="120" fillId="22" borderId="66" xfId="0" applyNumberFormat="1" applyFont="1" applyFill="1" applyBorder="1" applyAlignment="1" applyProtection="1">
      <alignment horizontal="center" vertical="center"/>
      <protection locked="0"/>
    </xf>
    <xf numFmtId="49" fontId="128" fillId="22" borderId="57" xfId="0" applyNumberFormat="1" applyFont="1" applyFill="1" applyBorder="1" applyAlignment="1" applyProtection="1">
      <alignment horizontal="center" vertical="center"/>
      <protection locked="0"/>
    </xf>
    <xf numFmtId="49" fontId="128" fillId="22" borderId="57" xfId="0" applyNumberFormat="1" applyFont="1" applyFill="1" applyBorder="1" applyAlignment="1" applyProtection="1">
      <alignment horizontal="center" vertical="center" wrapText="1"/>
      <protection locked="0"/>
    </xf>
    <xf numFmtId="49" fontId="104" fillId="22" borderId="60" xfId="0" applyNumberFormat="1" applyFont="1" applyFill="1" applyBorder="1" applyAlignment="1" applyProtection="1">
      <alignment horizontal="left"/>
      <protection locked="0"/>
    </xf>
    <xf numFmtId="49" fontId="104" fillId="22" borderId="60" xfId="0" applyNumberFormat="1" applyFont="1" applyFill="1" applyBorder="1" applyAlignment="1" applyProtection="1">
      <alignment horizontal="right"/>
      <protection locked="0"/>
    </xf>
    <xf numFmtId="49" fontId="104" fillId="22" borderId="57" xfId="0" applyNumberFormat="1" applyFont="1" applyFill="1" applyBorder="1" applyAlignment="1" applyProtection="1">
      <alignment horizontal="right"/>
      <protection locked="0"/>
    </xf>
    <xf numFmtId="49" fontId="113" fillId="22" borderId="60" xfId="0" applyNumberFormat="1" applyFont="1" applyFill="1" applyBorder="1" applyAlignment="1" applyProtection="1">
      <alignment horizontal="left"/>
      <protection locked="0"/>
    </xf>
    <xf numFmtId="49" fontId="120" fillId="22" borderId="96" xfId="0" applyNumberFormat="1" applyFont="1" applyFill="1" applyBorder="1" applyAlignment="1" applyProtection="1">
      <alignment horizontal="center" vertical="center"/>
      <protection locked="0"/>
    </xf>
  </cellXfs>
  <cellStyles count="30">
    <cellStyle name="Collegamento ipertestuale" xfId="4" builtinId="8"/>
    <cellStyle name="Comma 2" xfId="5" xr:uid="{B27ECD65-9566-4674-A00E-F2B9BA108C2C}"/>
    <cellStyle name="Comma 2 2" xfId="13" xr:uid="{6400B6FD-BC87-4AF9-80FD-D7D892E43401}"/>
    <cellStyle name="Comma 2 2 2" xfId="23" xr:uid="{7916A5DF-3404-488A-81FB-D50163BE9346}"/>
    <cellStyle name="Comma 2 3" xfId="20" xr:uid="{4ED0EDF2-59C3-4394-8BAC-536A72D959B6}"/>
    <cellStyle name="Comma 3" xfId="11" xr:uid="{567178BF-9C32-4A66-A204-98B062C57BB7}"/>
    <cellStyle name="Comma 3 2" xfId="22" xr:uid="{25D3BAD4-1072-4ACA-BE85-874BE47D1E49}"/>
    <cellStyle name="Comma 4" xfId="16" xr:uid="{95F44512-86E1-408D-B3F3-94B9A882A1B1}"/>
    <cellStyle name="Comma 4 2" xfId="25" xr:uid="{29C67BB1-A45A-4676-9C0C-E73C80AD58A2}"/>
    <cellStyle name="Comma 5" xfId="19" xr:uid="{AD174F39-AC57-472A-B52B-3B73428B8EDC}"/>
    <cellStyle name="Compilazione" xfId="28" xr:uid="{52D5FC05-BD13-417A-9629-2A9D9E53BCB3}"/>
    <cellStyle name="Compilazione 2" xfId="29" xr:uid="{EF0E3675-37B3-4C37-9F42-858719E77EB9}"/>
    <cellStyle name="Currency 2" xfId="24" xr:uid="{C3FADA53-7AEB-48B3-88D7-26D8E504C9EC}"/>
    <cellStyle name="Historical inputs" xfId="27" xr:uid="{6F277BFB-3090-4A83-8B97-9CE90D2EA3FC}"/>
    <cellStyle name="Hyperlink 2" xfId="12" xr:uid="{0C5D6A9B-E72C-4138-9405-0277E37909ED}"/>
    <cellStyle name="Important output" xfId="26" xr:uid="{8F4594DD-0540-4203-91C8-14E3C42460E5}"/>
    <cellStyle name="Migliaia" xfId="1" builtinId="3"/>
    <cellStyle name="Normal 14" xfId="15" xr:uid="{1129CF82-DE96-4262-8FD0-2CA553D03B32}"/>
    <cellStyle name="Normal 2" xfId="2" xr:uid="{F1A87EDD-DECF-483A-8C46-6A6E30580B88}"/>
    <cellStyle name="Normal 2 2" xfId="7" xr:uid="{94B72D97-C287-4897-985E-0CF250DEC0E3}"/>
    <cellStyle name="Normal 3" xfId="3" xr:uid="{AD84526E-D3E7-4BBE-8DCA-47686DD0C15C}"/>
    <cellStyle name="Normal 3 2" xfId="9" xr:uid="{F020F0B5-4D73-4606-8C8A-9F00F2A4FD35}"/>
    <cellStyle name="Normal 4" xfId="14" xr:uid="{2102245C-015E-41FF-991A-602E492B5F57}"/>
    <cellStyle name="Normal 5" xfId="18" xr:uid="{87904A38-BFFD-4728-A484-558C32F948CE}"/>
    <cellStyle name="Normal 6" xfId="17" xr:uid="{289B3104-DC73-43B5-82C9-138CEC41BE6A}"/>
    <cellStyle name="Normale" xfId="0" builtinId="0"/>
    <cellStyle name="Percent 2" xfId="8" xr:uid="{3856B4D3-1DF4-4BE0-8AEE-2AB121563A5D}"/>
    <cellStyle name="Percent 3" xfId="10" xr:uid="{D066066B-52BA-49F0-A602-7708C6159A86}"/>
    <cellStyle name="Percent 4" xfId="21" xr:uid="{281B0DE1-2336-480F-8199-ED506A4BE2D4}"/>
    <cellStyle name="Percentuale" xfId="6" builtinId="5"/>
  </cellStyles>
  <dxfs count="29">
    <dxf>
      <font>
        <b/>
        <i/>
        <color theme="0"/>
      </font>
      <fill>
        <patternFill>
          <bgColor rgb="FFFF0000"/>
        </patternFill>
      </fill>
    </dxf>
    <dxf>
      <fill>
        <patternFill patternType="lightGray"/>
      </fill>
    </dxf>
    <dxf>
      <fill>
        <patternFill patternType="lightGray"/>
      </fill>
    </dxf>
    <dxf>
      <fill>
        <patternFill patternType="lightGray"/>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ill>
        <patternFill patternType="lightGray"/>
      </fill>
    </dxf>
    <dxf>
      <fill>
        <patternFill patternType="lightGray"/>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s>
  <tableStyles count="0" defaultTableStyle="TableStyleMedium2" defaultPivotStyle="PivotStyleLight16"/>
  <colors>
    <mruColors>
      <color rgb="FF479614"/>
      <color rgb="FF99FF33"/>
      <color rgb="FFFF33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microsoft.com/office/2017/10/relationships/person" Target="persons/person.xml"/><Relationship Id="rId21" Type="http://schemas.openxmlformats.org/officeDocument/2006/relationships/worksheet" Target="worksheets/sheet21.xml"/><Relationship Id="rId34"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styles" Target="styles.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r>
              <a:rPr lang="it-IT" sz="2800"/>
              <a:t>Totale</a:t>
            </a:r>
            <a:r>
              <a:rPr lang="it-IT" sz="2800" baseline="0"/>
              <a:t> emissioni [kg CO2eq]</a:t>
            </a:r>
            <a:endParaRPr lang="it-IT" sz="2800"/>
          </a:p>
        </c:rich>
      </c:tx>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barChart>
        <c:barDir val="bar"/>
        <c:grouping val="clustered"/>
        <c:varyColors val="0"/>
        <c:ser>
          <c:idx val="0"/>
          <c:order val="0"/>
          <c:tx>
            <c:strRef>
              <c:f>'Dashboard baseline'!$I$5</c:f>
              <c:strCache>
                <c:ptCount val="1"/>
                <c:pt idx="0">
                  <c:v>TOTALE SCOPE 1</c:v>
                </c:pt>
              </c:strCache>
            </c:strRef>
          </c:tx>
          <c:spPr>
            <a:solidFill>
              <a:schemeClr val="accent1"/>
            </a:solidFill>
            <a:ln>
              <a:noFill/>
            </a:ln>
            <a:effectLst/>
          </c:spPr>
          <c:invertIfNegative val="0"/>
          <c:cat>
            <c:strRef>
              <c:f>'Dashboard baseline'!$J$3:$L$4</c:f>
              <c:strCache>
                <c:ptCount val="2"/>
                <c:pt idx="0">
                  <c:v>2021</c:v>
                </c:pt>
                <c:pt idx="1">
                  <c:v>2022</c:v>
                </c:pt>
              </c:strCache>
            </c:strRef>
          </c:cat>
          <c:val>
            <c:numRef>
              <c:f>'Dashboard baseline'!$J$5:$K$5</c:f>
              <c:numCache>
                <c:formatCode>_-* #,##0_-;\-* #,##0_-;_-* "-"??_-;_-@_-</c:formatCode>
                <c:ptCount val="2"/>
                <c:pt idx="0">
                  <c:v>0</c:v>
                </c:pt>
                <c:pt idx="1">
                  <c:v>0</c:v>
                </c:pt>
              </c:numCache>
            </c:numRef>
          </c:val>
          <c:extLst>
            <c:ext xmlns:c16="http://schemas.microsoft.com/office/drawing/2014/chart" uri="{C3380CC4-5D6E-409C-BE32-E72D297353CC}">
              <c16:uniqueId val="{00000000-7D33-4A34-86E8-0E42F8E7A5D8}"/>
            </c:ext>
          </c:extLst>
        </c:ser>
        <c:ser>
          <c:idx val="1"/>
          <c:order val="1"/>
          <c:tx>
            <c:strRef>
              <c:f>'Dashboard baseline'!$I$6</c:f>
              <c:strCache>
                <c:ptCount val="1"/>
                <c:pt idx="0">
                  <c:v>TOTALE SCOPE 2</c:v>
                </c:pt>
              </c:strCache>
            </c:strRef>
          </c:tx>
          <c:spPr>
            <a:solidFill>
              <a:schemeClr val="accent2"/>
            </a:solidFill>
            <a:ln>
              <a:noFill/>
            </a:ln>
            <a:effectLst/>
          </c:spPr>
          <c:invertIfNegative val="0"/>
          <c:cat>
            <c:strRef>
              <c:f>'Dashboard baseline'!$J$3:$L$4</c:f>
              <c:strCache>
                <c:ptCount val="2"/>
                <c:pt idx="0">
                  <c:v>2021</c:v>
                </c:pt>
                <c:pt idx="1">
                  <c:v>2022</c:v>
                </c:pt>
              </c:strCache>
            </c:strRef>
          </c:cat>
          <c:val>
            <c:numRef>
              <c:f>'Dashboard baseline'!$J$6:$K$6</c:f>
              <c:numCache>
                <c:formatCode>_-* #,##0_-;\-* #,##0_-;_-* "-"??_-;_-@_-</c:formatCode>
                <c:ptCount val="2"/>
                <c:pt idx="0">
                  <c:v>0</c:v>
                </c:pt>
                <c:pt idx="1">
                  <c:v>0</c:v>
                </c:pt>
              </c:numCache>
            </c:numRef>
          </c:val>
          <c:extLst>
            <c:ext xmlns:c16="http://schemas.microsoft.com/office/drawing/2014/chart" uri="{C3380CC4-5D6E-409C-BE32-E72D297353CC}">
              <c16:uniqueId val="{00000001-7D33-4A34-86E8-0E42F8E7A5D8}"/>
            </c:ext>
          </c:extLst>
        </c:ser>
        <c:ser>
          <c:idx val="2"/>
          <c:order val="2"/>
          <c:tx>
            <c:strRef>
              <c:f>'Dashboard baseline'!$I$7</c:f>
              <c:strCache>
                <c:ptCount val="1"/>
                <c:pt idx="0">
                  <c:v>TOTALE SCOPE 3</c:v>
                </c:pt>
              </c:strCache>
            </c:strRef>
          </c:tx>
          <c:spPr>
            <a:solidFill>
              <a:schemeClr val="accent3"/>
            </a:solidFill>
            <a:ln>
              <a:noFill/>
            </a:ln>
            <a:effectLst/>
          </c:spPr>
          <c:invertIfNegative val="0"/>
          <c:cat>
            <c:strRef>
              <c:f>'Dashboard baseline'!$J$3:$L$4</c:f>
              <c:strCache>
                <c:ptCount val="2"/>
                <c:pt idx="0">
                  <c:v>2021</c:v>
                </c:pt>
                <c:pt idx="1">
                  <c:v>2022</c:v>
                </c:pt>
              </c:strCache>
            </c:strRef>
          </c:cat>
          <c:val>
            <c:numRef>
              <c:f>'Dashboard baseline'!$J$7:$K$7</c:f>
              <c:numCache>
                <c:formatCode>_-* #,##0_-;\-* #,##0_-;_-* "-"??_-;_-@_-</c:formatCode>
                <c:ptCount val="2"/>
                <c:pt idx="0">
                  <c:v>0</c:v>
                </c:pt>
                <c:pt idx="1">
                  <c:v>0</c:v>
                </c:pt>
              </c:numCache>
            </c:numRef>
          </c:val>
          <c:extLst>
            <c:ext xmlns:c16="http://schemas.microsoft.com/office/drawing/2014/chart" uri="{C3380CC4-5D6E-409C-BE32-E72D297353CC}">
              <c16:uniqueId val="{00000002-7D33-4A34-86E8-0E42F8E7A5D8}"/>
            </c:ext>
          </c:extLst>
        </c:ser>
        <c:dLbls>
          <c:showLegendKey val="0"/>
          <c:showVal val="0"/>
          <c:showCatName val="0"/>
          <c:showSerName val="0"/>
          <c:showPercent val="0"/>
          <c:showBubbleSize val="0"/>
        </c:dLbls>
        <c:gapWidth val="182"/>
        <c:axId val="1331718752"/>
        <c:axId val="1332547984"/>
      </c:barChart>
      <c:catAx>
        <c:axId val="13317187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it-IT"/>
          </a:p>
        </c:txPr>
        <c:crossAx val="1332547984"/>
        <c:crosses val="autoZero"/>
        <c:auto val="1"/>
        <c:lblAlgn val="ctr"/>
        <c:lblOffset val="100"/>
        <c:noMultiLvlLbl val="0"/>
      </c:catAx>
      <c:valAx>
        <c:axId val="1332547984"/>
        <c:scaling>
          <c:orientation val="minMax"/>
        </c:scaling>
        <c:delete val="0"/>
        <c:axPos val="b"/>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it-IT"/>
          </a:p>
        </c:txPr>
        <c:crossAx val="1331718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it-IT" sz="2400"/>
              <a:t>Emissioni di  CO2 equivalente da Proiezione</a:t>
            </a:r>
            <a:r>
              <a:rPr lang="it-IT" sz="2400" baseline="0"/>
              <a:t> Inerziale</a:t>
            </a:r>
            <a:endParaRPr lang="it-IT" sz="2400"/>
          </a:p>
          <a:p>
            <a:pPr>
              <a:defRPr sz="2400"/>
            </a:pPr>
            <a:r>
              <a:rPr lang="it-IT" sz="2400"/>
              <a:t>[kg CO2eq]</a:t>
            </a:r>
          </a:p>
        </c:rich>
      </c:tx>
      <c:layout>
        <c:manualLayout>
          <c:xMode val="edge"/>
          <c:yMode val="edge"/>
          <c:x val="0.43874693559523886"/>
          <c:y val="8.9206066012488851E-3"/>
        </c:manualLayout>
      </c:layout>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lineChart>
        <c:grouping val="standard"/>
        <c:varyColors val="0"/>
        <c:ser>
          <c:idx val="0"/>
          <c:order val="0"/>
          <c:tx>
            <c:strRef>
              <c:f>'Proiezione inerziale'!$D$11:$F$11</c:f>
              <c:strCache>
                <c:ptCount val="3"/>
                <c:pt idx="0">
                  <c:v>SCOPE 1</c:v>
                </c:pt>
              </c:strCache>
            </c:strRef>
          </c:tx>
          <c:spPr>
            <a:ln w="28575" cap="rnd">
              <a:solidFill>
                <a:schemeClr val="accent1"/>
              </a:solidFill>
              <a:round/>
            </a:ln>
            <a:effectLst/>
          </c:spPr>
          <c:marker>
            <c:symbol val="circle"/>
            <c:size val="5"/>
            <c:spPr>
              <a:noFill/>
              <a:ln w="9525">
                <a:noFill/>
              </a:ln>
              <a:effectLst/>
            </c:spPr>
          </c:marker>
          <c:cat>
            <c:numRef>
              <c:f>'Proiezione inerziale'!$G$10:$T$10</c:f>
              <c:numCache>
                <c:formatCode>0</c:formatCode>
                <c:ptCount val="14"/>
                <c:pt idx="0">
                  <c:v>2021</c:v>
                </c:pt>
                <c:pt idx="1">
                  <c:v>2022</c:v>
                </c:pt>
                <c:pt idx="2">
                  <c:v>2023</c:v>
                </c:pt>
                <c:pt idx="3">
                  <c:v>2024</c:v>
                </c:pt>
                <c:pt idx="4">
                  <c:v>2025</c:v>
                </c:pt>
                <c:pt idx="5">
                  <c:v>2026</c:v>
                </c:pt>
                <c:pt idx="6">
                  <c:v>2027</c:v>
                </c:pt>
                <c:pt idx="7">
                  <c:v>2028</c:v>
                </c:pt>
                <c:pt idx="8">
                  <c:v>2029</c:v>
                </c:pt>
                <c:pt idx="9">
                  <c:v>2030</c:v>
                </c:pt>
                <c:pt idx="10">
                  <c:v>2035</c:v>
                </c:pt>
                <c:pt idx="11">
                  <c:v>2040</c:v>
                </c:pt>
                <c:pt idx="12">
                  <c:v>2045</c:v>
                </c:pt>
                <c:pt idx="13">
                  <c:v>2050</c:v>
                </c:pt>
              </c:numCache>
            </c:numRef>
          </c:cat>
          <c:val>
            <c:numRef>
              <c:f>'Proiezione inerziale'!$G$11:$T$11</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3-71EB-4BD0-9189-E3CBFB1E11F3}"/>
            </c:ext>
          </c:extLst>
        </c:ser>
        <c:ser>
          <c:idx val="1"/>
          <c:order val="1"/>
          <c:tx>
            <c:strRef>
              <c:f>'Proiezione inerziale'!$D$12:$F$12</c:f>
              <c:strCache>
                <c:ptCount val="3"/>
                <c:pt idx="0">
                  <c:v>SCOPE 2</c:v>
                </c:pt>
              </c:strCache>
            </c:strRef>
          </c:tx>
          <c:spPr>
            <a:ln w="28575" cap="rnd">
              <a:solidFill>
                <a:schemeClr val="accent2"/>
              </a:solidFill>
              <a:round/>
            </a:ln>
            <a:effectLst/>
          </c:spPr>
          <c:marker>
            <c:symbol val="circle"/>
            <c:size val="5"/>
            <c:spPr>
              <a:noFill/>
              <a:ln w="9525">
                <a:noFill/>
              </a:ln>
              <a:effectLst/>
            </c:spPr>
          </c:marker>
          <c:cat>
            <c:numRef>
              <c:f>'Proiezione inerziale'!$G$10:$T$10</c:f>
              <c:numCache>
                <c:formatCode>0</c:formatCode>
                <c:ptCount val="14"/>
                <c:pt idx="0">
                  <c:v>2021</c:v>
                </c:pt>
                <c:pt idx="1">
                  <c:v>2022</c:v>
                </c:pt>
                <c:pt idx="2">
                  <c:v>2023</c:v>
                </c:pt>
                <c:pt idx="3">
                  <c:v>2024</c:v>
                </c:pt>
                <c:pt idx="4">
                  <c:v>2025</c:v>
                </c:pt>
                <c:pt idx="5">
                  <c:v>2026</c:v>
                </c:pt>
                <c:pt idx="6">
                  <c:v>2027</c:v>
                </c:pt>
                <c:pt idx="7">
                  <c:v>2028</c:v>
                </c:pt>
                <c:pt idx="8">
                  <c:v>2029</c:v>
                </c:pt>
                <c:pt idx="9">
                  <c:v>2030</c:v>
                </c:pt>
                <c:pt idx="10">
                  <c:v>2035</c:v>
                </c:pt>
                <c:pt idx="11">
                  <c:v>2040</c:v>
                </c:pt>
                <c:pt idx="12">
                  <c:v>2045</c:v>
                </c:pt>
                <c:pt idx="13">
                  <c:v>2050</c:v>
                </c:pt>
              </c:numCache>
            </c:numRef>
          </c:cat>
          <c:val>
            <c:numRef>
              <c:f>'Proiezione inerziale'!$G$12:$T$12</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4-71EB-4BD0-9189-E3CBFB1E11F3}"/>
            </c:ext>
          </c:extLst>
        </c:ser>
        <c:ser>
          <c:idx val="2"/>
          <c:order val="2"/>
          <c:tx>
            <c:strRef>
              <c:f>'Proiezione inerziale'!$D$13:$F$13</c:f>
              <c:strCache>
                <c:ptCount val="3"/>
                <c:pt idx="0">
                  <c:v>SCOPE 3</c:v>
                </c:pt>
              </c:strCache>
            </c:strRef>
          </c:tx>
          <c:spPr>
            <a:ln w="28575" cap="rnd">
              <a:solidFill>
                <a:schemeClr val="accent3"/>
              </a:solidFill>
              <a:round/>
            </a:ln>
            <a:effectLst/>
          </c:spPr>
          <c:marker>
            <c:symbol val="circle"/>
            <c:size val="5"/>
            <c:spPr>
              <a:noFill/>
              <a:ln w="9525">
                <a:noFill/>
              </a:ln>
              <a:effectLst/>
            </c:spPr>
          </c:marker>
          <c:cat>
            <c:numRef>
              <c:f>'Proiezione inerziale'!$G$10:$T$10</c:f>
              <c:numCache>
                <c:formatCode>0</c:formatCode>
                <c:ptCount val="14"/>
                <c:pt idx="0">
                  <c:v>2021</c:v>
                </c:pt>
                <c:pt idx="1">
                  <c:v>2022</c:v>
                </c:pt>
                <c:pt idx="2">
                  <c:v>2023</c:v>
                </c:pt>
                <c:pt idx="3">
                  <c:v>2024</c:v>
                </c:pt>
                <c:pt idx="4">
                  <c:v>2025</c:v>
                </c:pt>
                <c:pt idx="5">
                  <c:v>2026</c:v>
                </c:pt>
                <c:pt idx="6">
                  <c:v>2027</c:v>
                </c:pt>
                <c:pt idx="7">
                  <c:v>2028</c:v>
                </c:pt>
                <c:pt idx="8">
                  <c:v>2029</c:v>
                </c:pt>
                <c:pt idx="9">
                  <c:v>2030</c:v>
                </c:pt>
                <c:pt idx="10">
                  <c:v>2035</c:v>
                </c:pt>
                <c:pt idx="11">
                  <c:v>2040</c:v>
                </c:pt>
                <c:pt idx="12">
                  <c:v>2045</c:v>
                </c:pt>
                <c:pt idx="13">
                  <c:v>2050</c:v>
                </c:pt>
              </c:numCache>
            </c:numRef>
          </c:cat>
          <c:val>
            <c:numRef>
              <c:f>'Proiezione inerziale'!$G$13:$T$13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5-71EB-4BD0-9189-E3CBFB1E11F3}"/>
            </c:ext>
          </c:extLst>
        </c:ser>
        <c:dLbls>
          <c:showLegendKey val="0"/>
          <c:showVal val="0"/>
          <c:showCatName val="0"/>
          <c:showSerName val="0"/>
          <c:showPercent val="0"/>
          <c:showBubbleSize val="0"/>
        </c:dLbls>
        <c:marker val="1"/>
        <c:smooth val="0"/>
        <c:axId val="1539293264"/>
        <c:axId val="1466073200"/>
      </c:lineChart>
      <c:catAx>
        <c:axId val="153929326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it-IT"/>
          </a:p>
        </c:txPr>
        <c:crossAx val="1466073200"/>
        <c:crosses val="autoZero"/>
        <c:auto val="1"/>
        <c:lblAlgn val="ctr"/>
        <c:lblOffset val="100"/>
        <c:noMultiLvlLbl val="0"/>
      </c:catAx>
      <c:valAx>
        <c:axId val="146607320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it-IT"/>
          </a:p>
        </c:txPr>
        <c:crossAx val="1539293264"/>
        <c:crosses val="autoZero"/>
        <c:crossBetween val="between"/>
        <c:minorUnit val="500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it-IT" sz="2400"/>
              <a:t>Confronto Proiezione Inerziale e Benchmark</a:t>
            </a:r>
            <a:r>
              <a:rPr lang="it-IT" sz="2400" baseline="0"/>
              <a:t> per Scope 1</a:t>
            </a:r>
          </a:p>
          <a:p>
            <a:pPr>
              <a:defRPr sz="2400"/>
            </a:pPr>
            <a:r>
              <a:rPr lang="it-IT" sz="2000"/>
              <a:t>Emissioni di CO2 equivalente [kg CO2eq]</a:t>
            </a:r>
          </a:p>
        </c:rich>
      </c:tx>
      <c:layout>
        <c:manualLayout>
          <c:xMode val="edge"/>
          <c:yMode val="edge"/>
          <c:x val="0.43874693559523886"/>
          <c:y val="8.9206066012488851E-3"/>
        </c:manualLayout>
      </c:layout>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lineChart>
        <c:grouping val="standard"/>
        <c:varyColors val="0"/>
        <c:ser>
          <c:idx val="0"/>
          <c:order val="0"/>
          <c:tx>
            <c:v>Scope 1 P.I.</c:v>
          </c:tx>
          <c:spPr>
            <a:ln w="28575" cap="rnd">
              <a:solidFill>
                <a:schemeClr val="accent1"/>
              </a:solidFill>
              <a:round/>
            </a:ln>
            <a:effectLst/>
          </c:spPr>
          <c:marker>
            <c:symbol val="circle"/>
            <c:size val="5"/>
            <c:spPr>
              <a:noFill/>
              <a:ln w="9525">
                <a:noFill/>
              </a:ln>
              <a:effectLst/>
            </c:spPr>
          </c:marker>
          <c:cat>
            <c:numRef>
              <c:extLst>
                <c:ext xmlns:c15="http://schemas.microsoft.com/office/drawing/2012/chart" uri="{02D57815-91ED-43cb-92C2-25804820EDAC}">
                  <c15:fullRef>
                    <c15:sqref>Benchmark!$G$10:$N$10</c15:sqref>
                  </c15:fullRef>
                </c:ext>
              </c:extLst>
              <c:f>Benchmark!$G$10:$N$10</c:f>
              <c:numCache>
                <c:formatCode>0</c:formatCode>
                <c:ptCount val="8"/>
                <c:pt idx="0">
                  <c:v>2021</c:v>
                </c:pt>
                <c:pt idx="1">
                  <c:v>2022</c:v>
                </c:pt>
                <c:pt idx="2">
                  <c:v>2025</c:v>
                </c:pt>
                <c:pt idx="3">
                  <c:v>2030</c:v>
                </c:pt>
                <c:pt idx="4">
                  <c:v>2035</c:v>
                </c:pt>
                <c:pt idx="5">
                  <c:v>2040</c:v>
                </c:pt>
                <c:pt idx="6">
                  <c:v>2045</c:v>
                </c:pt>
                <c:pt idx="7">
                  <c:v>2050</c:v>
                </c:pt>
              </c:numCache>
            </c:numRef>
          </c:cat>
          <c:val>
            <c:numRef>
              <c:extLst>
                <c:ext xmlns:c15="http://schemas.microsoft.com/office/drawing/2012/chart" uri="{02D57815-91ED-43cb-92C2-25804820EDAC}">
                  <c15:fullRef>
                    <c15:sqref>'Proiezione inerziale'!$G$11:$T$11</c15:sqref>
                  </c15:fullRef>
                </c:ext>
              </c:extLst>
              <c:f>'Proiezione inerziale'!$G$11:$N$11</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0-2D63-4F2F-A978-7F1B99D9D7F0}"/>
            </c:ext>
          </c:extLst>
        </c:ser>
        <c:ser>
          <c:idx val="3"/>
          <c:order val="3"/>
          <c:tx>
            <c:v>Scope 1 B.</c:v>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extLst>
                <c:ext xmlns:c15="http://schemas.microsoft.com/office/drawing/2012/chart" uri="{02D57815-91ED-43cb-92C2-25804820EDAC}">
                  <c15:fullRef>
                    <c15:sqref>Benchmark!$G$10:$N$10</c15:sqref>
                  </c15:fullRef>
                </c:ext>
              </c:extLst>
              <c:f>Benchmark!$G$10:$N$10</c:f>
              <c:numCache>
                <c:formatCode>0</c:formatCode>
                <c:ptCount val="8"/>
                <c:pt idx="0">
                  <c:v>2021</c:v>
                </c:pt>
                <c:pt idx="1">
                  <c:v>2022</c:v>
                </c:pt>
                <c:pt idx="2">
                  <c:v>2025</c:v>
                </c:pt>
                <c:pt idx="3">
                  <c:v>2030</c:v>
                </c:pt>
                <c:pt idx="4">
                  <c:v>2035</c:v>
                </c:pt>
                <c:pt idx="5">
                  <c:v>2040</c:v>
                </c:pt>
                <c:pt idx="6">
                  <c:v>2045</c:v>
                </c:pt>
                <c:pt idx="7">
                  <c:v>2050</c:v>
                </c:pt>
              </c:numCache>
            </c:numRef>
          </c:cat>
          <c:val>
            <c:numRef>
              <c:extLst>
                <c:ext xmlns:c15="http://schemas.microsoft.com/office/drawing/2012/chart" uri="{02D57815-91ED-43cb-92C2-25804820EDAC}">
                  <c15:fullRef>
                    <c15:sqref>Benchmark!$G$11:$N$11</c15:sqref>
                  </c15:fullRef>
                </c:ext>
              </c:extLst>
              <c:f>Benchmark!$G$11:$N$11</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2-0C5B-4511-9876-AD0A61D536BF}"/>
            </c:ext>
          </c:extLst>
        </c:ser>
        <c:dLbls>
          <c:showLegendKey val="0"/>
          <c:showVal val="0"/>
          <c:showCatName val="0"/>
          <c:showSerName val="0"/>
          <c:showPercent val="0"/>
          <c:showBubbleSize val="0"/>
        </c:dLbls>
        <c:marker val="1"/>
        <c:smooth val="0"/>
        <c:axId val="1539293264"/>
        <c:axId val="1466073200"/>
        <c:extLst>
          <c:ext xmlns:c15="http://schemas.microsoft.com/office/drawing/2012/chart" uri="{02D57815-91ED-43cb-92C2-25804820EDAC}">
            <c15:filteredLineSeries>
              <c15:ser>
                <c:idx val="1"/>
                <c:order val="1"/>
                <c:tx>
                  <c:strRef>
                    <c:extLst>
                      <c:ext uri="{02D57815-91ED-43cb-92C2-25804820EDAC}">
                        <c15:formulaRef>
                          <c15:sqref>'Proiezione inerziale'!$D$12:$F$12</c15:sqref>
                        </c15:formulaRef>
                      </c:ext>
                    </c:extLst>
                    <c:strCache>
                      <c:ptCount val="3"/>
                      <c:pt idx="0">
                        <c:v>SCOPE 2</c:v>
                      </c:pt>
                    </c:strCache>
                  </c:strRef>
                </c:tx>
                <c:spPr>
                  <a:ln w="28575" cap="rnd">
                    <a:solidFill>
                      <a:schemeClr val="accent2"/>
                    </a:solidFill>
                    <a:round/>
                  </a:ln>
                  <a:effectLst/>
                </c:spPr>
                <c:marker>
                  <c:symbol val="circle"/>
                  <c:size val="5"/>
                  <c:spPr>
                    <a:noFill/>
                    <a:ln w="9525">
                      <a:noFill/>
                    </a:ln>
                    <a:effectLst/>
                  </c:spPr>
                </c:marker>
                <c:cat>
                  <c:numRef>
                    <c:extLst>
                      <c:ext uri="{02D57815-91ED-43cb-92C2-25804820EDAC}">
                        <c15:fullRef>
                          <c15:sqref>Benchmark!$G$10:$N$10</c15:sqref>
                        </c15:fullRef>
                        <c15:formulaRef>
                          <c15:sqref>Benchmark!$G$10:$N$10</c15:sqref>
                        </c15:formulaRef>
                      </c:ext>
                    </c:extLst>
                    <c:numCache>
                      <c:formatCode>0</c:formatCode>
                      <c:ptCount val="8"/>
                      <c:pt idx="0">
                        <c:v>2021</c:v>
                      </c:pt>
                      <c:pt idx="1">
                        <c:v>2022</c:v>
                      </c:pt>
                      <c:pt idx="2">
                        <c:v>2025</c:v>
                      </c:pt>
                      <c:pt idx="3">
                        <c:v>2030</c:v>
                      </c:pt>
                      <c:pt idx="4">
                        <c:v>2035</c:v>
                      </c:pt>
                      <c:pt idx="5">
                        <c:v>2040</c:v>
                      </c:pt>
                      <c:pt idx="6">
                        <c:v>2045</c:v>
                      </c:pt>
                      <c:pt idx="7">
                        <c:v>2050</c:v>
                      </c:pt>
                    </c:numCache>
                  </c:numRef>
                </c:cat>
                <c:val>
                  <c:numRef>
                    <c:extLst>
                      <c:ext uri="{02D57815-91ED-43cb-92C2-25804820EDAC}">
                        <c15:fullRef>
                          <c15:sqref>'Proiezione inerziale'!$G$12:$T$12</c15:sqref>
                        </c15:fullRef>
                        <c15:formulaRef>
                          <c15:sqref>'Proiezione inerziale'!$G$12:$N$12</c15:sqref>
                        </c15:formulaRef>
                      </c:ext>
                    </c:extLst>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1-2D63-4F2F-A978-7F1B99D9D7F0}"/>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'Proiezione inerziale'!$D$13:$F$13</c15:sqref>
                        </c15:formulaRef>
                      </c:ext>
                    </c:extLst>
                    <c:strCache>
                      <c:ptCount val="3"/>
                      <c:pt idx="0">
                        <c:v>SCOPE 3</c:v>
                      </c:pt>
                    </c:strCache>
                  </c:strRef>
                </c:tx>
                <c:spPr>
                  <a:ln w="28575" cap="rnd">
                    <a:solidFill>
                      <a:schemeClr val="accent3"/>
                    </a:solidFill>
                    <a:round/>
                  </a:ln>
                  <a:effectLst/>
                </c:spPr>
                <c:marker>
                  <c:symbol val="circle"/>
                  <c:size val="5"/>
                  <c:spPr>
                    <a:noFill/>
                    <a:ln w="9525">
                      <a:noFill/>
                    </a:ln>
                    <a:effectLst/>
                  </c:spPr>
                </c:marker>
                <c:cat>
                  <c:numRef>
                    <c:extLst>
                      <c:ext xmlns:c15="http://schemas.microsoft.com/office/drawing/2012/chart" uri="{02D57815-91ED-43cb-92C2-25804820EDAC}">
                        <c15:fullRef>
                          <c15:sqref>Benchmark!$G$10:$N$10</c15:sqref>
                        </c15:fullRef>
                        <c15:formulaRef>
                          <c15:sqref>Benchmark!$G$10:$N$10</c15:sqref>
                        </c15:formulaRef>
                      </c:ext>
                    </c:extLst>
                    <c:numCache>
                      <c:formatCode>0</c:formatCode>
                      <c:ptCount val="8"/>
                      <c:pt idx="0">
                        <c:v>2021</c:v>
                      </c:pt>
                      <c:pt idx="1">
                        <c:v>2022</c:v>
                      </c:pt>
                      <c:pt idx="2">
                        <c:v>2025</c:v>
                      </c:pt>
                      <c:pt idx="3">
                        <c:v>2030</c:v>
                      </c:pt>
                      <c:pt idx="4">
                        <c:v>2035</c:v>
                      </c:pt>
                      <c:pt idx="5">
                        <c:v>2040</c:v>
                      </c:pt>
                      <c:pt idx="6">
                        <c:v>2045</c:v>
                      </c:pt>
                      <c:pt idx="7">
                        <c:v>2050</c:v>
                      </c:pt>
                    </c:numCache>
                  </c:numRef>
                </c:cat>
                <c:val>
                  <c:numRef>
                    <c:extLst>
                      <c:ext xmlns:c15="http://schemas.microsoft.com/office/drawing/2012/chart" uri="{02D57815-91ED-43cb-92C2-25804820EDAC}">
                        <c15:fullRef>
                          <c15:sqref>'Proiezione inerziale'!$G$13:$T$13</c15:sqref>
                        </c15:fullRef>
                        <c15:formulaRef>
                          <c15:sqref>'Proiezione inerziale'!$G$13:$N$13</c15:sqref>
                        </c15:formulaRef>
                      </c:ext>
                    </c:extLst>
                    <c:numCache>
                      <c:formatCode>#,##0</c:formatCode>
                      <c:ptCount val="8"/>
                      <c:pt idx="0">
                        <c:v>0</c:v>
                      </c:pt>
                      <c:pt idx="1">
                        <c:v>0</c:v>
                      </c:pt>
                      <c:pt idx="2">
                        <c:v>0</c:v>
                      </c:pt>
                      <c:pt idx="3">
                        <c:v>0</c:v>
                      </c:pt>
                      <c:pt idx="4">
                        <c:v>0</c:v>
                      </c:pt>
                      <c:pt idx="5">
                        <c:v>0</c:v>
                      </c:pt>
                      <c:pt idx="6">
                        <c:v>0</c:v>
                      </c:pt>
                      <c:pt idx="7">
                        <c:v>0</c:v>
                      </c:pt>
                    </c:numCache>
                  </c:numRef>
                </c:val>
                <c:smooth val="0"/>
                <c:extLst xmlns:c15="http://schemas.microsoft.com/office/drawing/2012/chart">
                  <c:ext xmlns:c16="http://schemas.microsoft.com/office/drawing/2014/chart" uri="{C3380CC4-5D6E-409C-BE32-E72D297353CC}">
                    <c16:uniqueId val="{00000002-2D63-4F2F-A978-7F1B99D9D7F0}"/>
                  </c:ext>
                </c:extLst>
              </c15:ser>
            </c15:filteredLineSeries>
          </c:ext>
        </c:extLst>
      </c:lineChart>
      <c:catAx>
        <c:axId val="153929326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it-IT"/>
          </a:p>
        </c:txPr>
        <c:crossAx val="1466073200"/>
        <c:crosses val="autoZero"/>
        <c:auto val="1"/>
        <c:lblAlgn val="ctr"/>
        <c:lblOffset val="100"/>
        <c:noMultiLvlLbl val="0"/>
      </c:catAx>
      <c:valAx>
        <c:axId val="14660732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it-IT"/>
          </a:p>
        </c:txPr>
        <c:crossAx val="15392932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it-IT" sz="2400"/>
              <a:t>Confronto Proiezione Inerziale e Benchmark</a:t>
            </a:r>
            <a:r>
              <a:rPr lang="it-IT" sz="2400" baseline="0"/>
              <a:t> per Scope 2</a:t>
            </a:r>
          </a:p>
          <a:p>
            <a:pPr>
              <a:defRPr sz="2400"/>
            </a:pPr>
            <a:r>
              <a:rPr lang="it-IT" sz="2000"/>
              <a:t>Emissioni di CO2 equivalente [kg CO2eq]</a:t>
            </a:r>
          </a:p>
        </c:rich>
      </c:tx>
      <c:layout>
        <c:manualLayout>
          <c:xMode val="edge"/>
          <c:yMode val="edge"/>
          <c:x val="0.43874693559523886"/>
          <c:y val="8.9206066012488851E-3"/>
        </c:manualLayout>
      </c:layout>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lineChart>
        <c:grouping val="standard"/>
        <c:varyColors val="0"/>
        <c:ser>
          <c:idx val="4"/>
          <c:order val="4"/>
          <c:tx>
            <c:v>Scope 2 P.I.</c:v>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extLst>
                <c:ext xmlns:c15="http://schemas.microsoft.com/office/drawing/2012/chart" uri="{02D57815-91ED-43cb-92C2-25804820EDAC}">
                  <c15:fullRef>
                    <c15:sqref>Benchmark!$G$10:$N$10</c15:sqref>
                  </c15:fullRef>
                </c:ext>
              </c:extLst>
              <c:f>Benchmark!$G$10:$N$10</c:f>
              <c:numCache>
                <c:formatCode>0</c:formatCode>
                <c:ptCount val="8"/>
                <c:pt idx="0">
                  <c:v>2021</c:v>
                </c:pt>
                <c:pt idx="1">
                  <c:v>2022</c:v>
                </c:pt>
                <c:pt idx="2">
                  <c:v>2025</c:v>
                </c:pt>
                <c:pt idx="3">
                  <c:v>2030</c:v>
                </c:pt>
                <c:pt idx="4">
                  <c:v>2035</c:v>
                </c:pt>
                <c:pt idx="5">
                  <c:v>2040</c:v>
                </c:pt>
                <c:pt idx="6">
                  <c:v>2045</c:v>
                </c:pt>
                <c:pt idx="7">
                  <c:v>2050</c:v>
                </c:pt>
              </c:numCache>
            </c:numRef>
          </c:cat>
          <c:val>
            <c:numRef>
              <c:extLst>
                <c:ext xmlns:c15="http://schemas.microsoft.com/office/drawing/2012/chart" uri="{02D57815-91ED-43cb-92C2-25804820EDAC}">
                  <c15:fullRef>
                    <c15:sqref>'Proiezione inerziale'!$G$12:$T$12</c15:sqref>
                  </c15:fullRef>
                </c:ext>
              </c:extLst>
              <c:f>'Proiezione inerziale'!$G$12:$N$12</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4-961B-48A2-A45D-ADDA3E9B30B9}"/>
            </c:ext>
          </c:extLst>
        </c:ser>
        <c:ser>
          <c:idx val="5"/>
          <c:order val="5"/>
          <c:tx>
            <c:v>Scope 2 B.</c:v>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extLst>
                <c:ext xmlns:c15="http://schemas.microsoft.com/office/drawing/2012/chart" uri="{02D57815-91ED-43cb-92C2-25804820EDAC}">
                  <c15:fullRef>
                    <c15:sqref>Benchmark!$G$10:$N$10</c15:sqref>
                  </c15:fullRef>
                </c:ext>
              </c:extLst>
              <c:f>Benchmark!$G$10:$N$10</c:f>
              <c:numCache>
                <c:formatCode>0</c:formatCode>
                <c:ptCount val="8"/>
                <c:pt idx="0">
                  <c:v>2021</c:v>
                </c:pt>
                <c:pt idx="1">
                  <c:v>2022</c:v>
                </c:pt>
                <c:pt idx="2">
                  <c:v>2025</c:v>
                </c:pt>
                <c:pt idx="3">
                  <c:v>2030</c:v>
                </c:pt>
                <c:pt idx="4">
                  <c:v>2035</c:v>
                </c:pt>
                <c:pt idx="5">
                  <c:v>2040</c:v>
                </c:pt>
                <c:pt idx="6">
                  <c:v>2045</c:v>
                </c:pt>
                <c:pt idx="7">
                  <c:v>2050</c:v>
                </c:pt>
              </c:numCache>
            </c:numRef>
          </c:cat>
          <c:val>
            <c:numRef>
              <c:extLst>
                <c:ext xmlns:c15="http://schemas.microsoft.com/office/drawing/2012/chart" uri="{02D57815-91ED-43cb-92C2-25804820EDAC}">
                  <c15:fullRef>
                    <c15:sqref>Benchmark!$G$12:$N$12</c15:sqref>
                  </c15:fullRef>
                </c:ext>
              </c:extLst>
              <c:f>Benchmark!$G$12:$N$12</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5-961B-48A2-A45D-ADDA3E9B30B9}"/>
            </c:ext>
          </c:extLst>
        </c:ser>
        <c:dLbls>
          <c:showLegendKey val="0"/>
          <c:showVal val="0"/>
          <c:showCatName val="0"/>
          <c:showSerName val="0"/>
          <c:showPercent val="0"/>
          <c:showBubbleSize val="0"/>
        </c:dLbls>
        <c:marker val="1"/>
        <c:smooth val="0"/>
        <c:axId val="1539293264"/>
        <c:axId val="1466073200"/>
        <c:extLst>
          <c:ext xmlns:c15="http://schemas.microsoft.com/office/drawing/2012/chart" uri="{02D57815-91ED-43cb-92C2-25804820EDAC}">
            <c15:filteredLineSeries>
              <c15:ser>
                <c:idx val="0"/>
                <c:order val="0"/>
                <c:tx>
                  <c:v>Scope 1 P.I.</c:v>
                </c:tx>
                <c:spPr>
                  <a:ln w="28575" cap="rnd">
                    <a:solidFill>
                      <a:schemeClr val="accent1"/>
                    </a:solidFill>
                    <a:round/>
                  </a:ln>
                  <a:effectLst/>
                </c:spPr>
                <c:marker>
                  <c:symbol val="circle"/>
                  <c:size val="5"/>
                  <c:spPr>
                    <a:noFill/>
                    <a:ln w="9525">
                      <a:noFill/>
                    </a:ln>
                    <a:effectLst/>
                  </c:spPr>
                </c:marker>
                <c:cat>
                  <c:numRef>
                    <c:extLst>
                      <c:ext uri="{02D57815-91ED-43cb-92C2-25804820EDAC}">
                        <c15:fullRef>
                          <c15:sqref>Benchmark!$G$10:$N$10</c15:sqref>
                        </c15:fullRef>
                        <c15:formulaRef>
                          <c15:sqref>Benchmark!$G$10:$N$10</c15:sqref>
                        </c15:formulaRef>
                      </c:ext>
                    </c:extLst>
                    <c:numCache>
                      <c:formatCode>0</c:formatCode>
                      <c:ptCount val="8"/>
                      <c:pt idx="0">
                        <c:v>2021</c:v>
                      </c:pt>
                      <c:pt idx="1">
                        <c:v>2022</c:v>
                      </c:pt>
                      <c:pt idx="2">
                        <c:v>2025</c:v>
                      </c:pt>
                      <c:pt idx="3">
                        <c:v>2030</c:v>
                      </c:pt>
                      <c:pt idx="4">
                        <c:v>2035</c:v>
                      </c:pt>
                      <c:pt idx="5">
                        <c:v>2040</c:v>
                      </c:pt>
                      <c:pt idx="6">
                        <c:v>2045</c:v>
                      </c:pt>
                      <c:pt idx="7">
                        <c:v>2050</c:v>
                      </c:pt>
                    </c:numCache>
                  </c:numRef>
                </c:cat>
                <c:val>
                  <c:numRef>
                    <c:extLst>
                      <c:ext uri="{02D57815-91ED-43cb-92C2-25804820EDAC}">
                        <c15:fullRef>
                          <c15:sqref>'Proiezione inerziale'!$G$11:$T$11</c15:sqref>
                        </c15:fullRef>
                        <c15:formulaRef>
                          <c15:sqref>'Proiezione inerziale'!$G$11:$N$11</c15:sqref>
                        </c15:formulaRef>
                      </c:ext>
                    </c:extLst>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0-961B-48A2-A45D-ADDA3E9B30B9}"/>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'Proiezione inerziale'!$D$12:$F$12</c15:sqref>
                        </c15:formulaRef>
                      </c:ext>
                    </c:extLst>
                    <c:strCache>
                      <c:ptCount val="3"/>
                      <c:pt idx="0">
                        <c:v>SCOPE 2</c:v>
                      </c:pt>
                    </c:strCache>
                  </c:strRef>
                </c:tx>
                <c:spPr>
                  <a:ln w="28575" cap="rnd">
                    <a:solidFill>
                      <a:schemeClr val="accent2"/>
                    </a:solidFill>
                    <a:round/>
                  </a:ln>
                  <a:effectLst/>
                </c:spPr>
                <c:marker>
                  <c:symbol val="circle"/>
                  <c:size val="5"/>
                  <c:spPr>
                    <a:noFill/>
                    <a:ln w="9525">
                      <a:noFill/>
                    </a:ln>
                    <a:effectLst/>
                  </c:spPr>
                </c:marker>
                <c:cat>
                  <c:numRef>
                    <c:extLst>
                      <c:ext xmlns:c15="http://schemas.microsoft.com/office/drawing/2012/chart" uri="{02D57815-91ED-43cb-92C2-25804820EDAC}">
                        <c15:fullRef>
                          <c15:sqref>Benchmark!$G$10:$N$10</c15:sqref>
                        </c15:fullRef>
                        <c15:formulaRef>
                          <c15:sqref>Benchmark!$G$10:$N$10</c15:sqref>
                        </c15:formulaRef>
                      </c:ext>
                    </c:extLst>
                    <c:numCache>
                      <c:formatCode>0</c:formatCode>
                      <c:ptCount val="8"/>
                      <c:pt idx="0">
                        <c:v>2021</c:v>
                      </c:pt>
                      <c:pt idx="1">
                        <c:v>2022</c:v>
                      </c:pt>
                      <c:pt idx="2">
                        <c:v>2025</c:v>
                      </c:pt>
                      <c:pt idx="3">
                        <c:v>2030</c:v>
                      </c:pt>
                      <c:pt idx="4">
                        <c:v>2035</c:v>
                      </c:pt>
                      <c:pt idx="5">
                        <c:v>2040</c:v>
                      </c:pt>
                      <c:pt idx="6">
                        <c:v>2045</c:v>
                      </c:pt>
                      <c:pt idx="7">
                        <c:v>2050</c:v>
                      </c:pt>
                    </c:numCache>
                  </c:numRef>
                </c:cat>
                <c:val>
                  <c:numRef>
                    <c:extLst>
                      <c:ext xmlns:c15="http://schemas.microsoft.com/office/drawing/2012/chart" uri="{02D57815-91ED-43cb-92C2-25804820EDAC}">
                        <c15:fullRef>
                          <c15:sqref>'Proiezione inerziale'!$G$12:$T$12</c15:sqref>
                        </c15:fullRef>
                        <c15:formulaRef>
                          <c15:sqref>'Proiezione inerziale'!$G$12:$N$12</c15:sqref>
                        </c15:formulaRef>
                      </c:ext>
                    </c:extLst>
                    <c:numCache>
                      <c:formatCode>#,##0</c:formatCode>
                      <c:ptCount val="8"/>
                      <c:pt idx="0">
                        <c:v>0</c:v>
                      </c:pt>
                      <c:pt idx="1">
                        <c:v>0</c:v>
                      </c:pt>
                      <c:pt idx="2">
                        <c:v>0</c:v>
                      </c:pt>
                      <c:pt idx="3">
                        <c:v>0</c:v>
                      </c:pt>
                      <c:pt idx="4">
                        <c:v>0</c:v>
                      </c:pt>
                      <c:pt idx="5">
                        <c:v>0</c:v>
                      </c:pt>
                      <c:pt idx="6">
                        <c:v>0</c:v>
                      </c:pt>
                      <c:pt idx="7">
                        <c:v>0</c:v>
                      </c:pt>
                    </c:numCache>
                  </c:numRef>
                </c:val>
                <c:smooth val="0"/>
                <c:extLst xmlns:c15="http://schemas.microsoft.com/office/drawing/2012/chart">
                  <c:ext xmlns:c16="http://schemas.microsoft.com/office/drawing/2014/chart" uri="{C3380CC4-5D6E-409C-BE32-E72D297353CC}">
                    <c16:uniqueId val="{00000002-961B-48A2-A45D-ADDA3E9B30B9}"/>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'Proiezione inerziale'!$D$13:$F$13</c15:sqref>
                        </c15:formulaRef>
                      </c:ext>
                    </c:extLst>
                    <c:strCache>
                      <c:ptCount val="3"/>
                      <c:pt idx="0">
                        <c:v>SCOPE 3</c:v>
                      </c:pt>
                    </c:strCache>
                  </c:strRef>
                </c:tx>
                <c:spPr>
                  <a:ln w="28575" cap="rnd">
                    <a:solidFill>
                      <a:schemeClr val="accent3"/>
                    </a:solidFill>
                    <a:round/>
                  </a:ln>
                  <a:effectLst/>
                </c:spPr>
                <c:marker>
                  <c:symbol val="circle"/>
                  <c:size val="5"/>
                  <c:spPr>
                    <a:noFill/>
                    <a:ln w="9525">
                      <a:noFill/>
                    </a:ln>
                    <a:effectLst/>
                  </c:spPr>
                </c:marker>
                <c:cat>
                  <c:numRef>
                    <c:extLst>
                      <c:ext xmlns:c15="http://schemas.microsoft.com/office/drawing/2012/chart" uri="{02D57815-91ED-43cb-92C2-25804820EDAC}">
                        <c15:fullRef>
                          <c15:sqref>Benchmark!$G$10:$N$10</c15:sqref>
                        </c15:fullRef>
                        <c15:formulaRef>
                          <c15:sqref>Benchmark!$G$10:$N$10</c15:sqref>
                        </c15:formulaRef>
                      </c:ext>
                    </c:extLst>
                    <c:numCache>
                      <c:formatCode>0</c:formatCode>
                      <c:ptCount val="8"/>
                      <c:pt idx="0">
                        <c:v>2021</c:v>
                      </c:pt>
                      <c:pt idx="1">
                        <c:v>2022</c:v>
                      </c:pt>
                      <c:pt idx="2">
                        <c:v>2025</c:v>
                      </c:pt>
                      <c:pt idx="3">
                        <c:v>2030</c:v>
                      </c:pt>
                      <c:pt idx="4">
                        <c:v>2035</c:v>
                      </c:pt>
                      <c:pt idx="5">
                        <c:v>2040</c:v>
                      </c:pt>
                      <c:pt idx="6">
                        <c:v>2045</c:v>
                      </c:pt>
                      <c:pt idx="7">
                        <c:v>2050</c:v>
                      </c:pt>
                    </c:numCache>
                  </c:numRef>
                </c:cat>
                <c:val>
                  <c:numRef>
                    <c:extLst>
                      <c:ext xmlns:c15="http://schemas.microsoft.com/office/drawing/2012/chart" uri="{02D57815-91ED-43cb-92C2-25804820EDAC}">
                        <c15:fullRef>
                          <c15:sqref>'Proiezione inerziale'!$G$13:$T$13</c15:sqref>
                        </c15:fullRef>
                        <c15:formulaRef>
                          <c15:sqref>'Proiezione inerziale'!$G$13:$N$13</c15:sqref>
                        </c15:formulaRef>
                      </c:ext>
                    </c:extLst>
                    <c:numCache>
                      <c:formatCode>#,##0</c:formatCode>
                      <c:ptCount val="8"/>
                      <c:pt idx="0">
                        <c:v>0</c:v>
                      </c:pt>
                      <c:pt idx="1">
                        <c:v>0</c:v>
                      </c:pt>
                      <c:pt idx="2">
                        <c:v>0</c:v>
                      </c:pt>
                      <c:pt idx="3">
                        <c:v>0</c:v>
                      </c:pt>
                      <c:pt idx="4">
                        <c:v>0</c:v>
                      </c:pt>
                      <c:pt idx="5">
                        <c:v>0</c:v>
                      </c:pt>
                      <c:pt idx="6">
                        <c:v>0</c:v>
                      </c:pt>
                      <c:pt idx="7">
                        <c:v>0</c:v>
                      </c:pt>
                    </c:numCache>
                  </c:numRef>
                </c:val>
                <c:smooth val="0"/>
                <c:extLst xmlns:c15="http://schemas.microsoft.com/office/drawing/2012/chart">
                  <c:ext xmlns:c16="http://schemas.microsoft.com/office/drawing/2014/chart" uri="{C3380CC4-5D6E-409C-BE32-E72D297353CC}">
                    <c16:uniqueId val="{00000003-961B-48A2-A45D-ADDA3E9B30B9}"/>
                  </c:ext>
                </c:extLst>
              </c15:ser>
            </c15:filteredLineSeries>
            <c15:filteredLineSeries>
              <c15:ser>
                <c:idx val="3"/>
                <c:order val="3"/>
                <c:tx>
                  <c:v>Scope 1 B.</c:v>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extLst>
                      <c:ext xmlns:c15="http://schemas.microsoft.com/office/drawing/2012/chart" uri="{02D57815-91ED-43cb-92C2-25804820EDAC}">
                        <c15:fullRef>
                          <c15:sqref>Benchmark!$G$10:$N$10</c15:sqref>
                        </c15:fullRef>
                        <c15:formulaRef>
                          <c15:sqref>Benchmark!$G$10:$N$10</c15:sqref>
                        </c15:formulaRef>
                      </c:ext>
                    </c:extLst>
                    <c:numCache>
                      <c:formatCode>0</c:formatCode>
                      <c:ptCount val="8"/>
                      <c:pt idx="0">
                        <c:v>2021</c:v>
                      </c:pt>
                      <c:pt idx="1">
                        <c:v>2022</c:v>
                      </c:pt>
                      <c:pt idx="2">
                        <c:v>2025</c:v>
                      </c:pt>
                      <c:pt idx="3">
                        <c:v>2030</c:v>
                      </c:pt>
                      <c:pt idx="4">
                        <c:v>2035</c:v>
                      </c:pt>
                      <c:pt idx="5">
                        <c:v>2040</c:v>
                      </c:pt>
                      <c:pt idx="6">
                        <c:v>2045</c:v>
                      </c:pt>
                      <c:pt idx="7">
                        <c:v>2050</c:v>
                      </c:pt>
                    </c:numCache>
                  </c:numRef>
                </c:cat>
                <c:val>
                  <c:numRef>
                    <c:extLst>
                      <c:ext xmlns:c15="http://schemas.microsoft.com/office/drawing/2012/chart" uri="{02D57815-91ED-43cb-92C2-25804820EDAC}">
                        <c15:fullRef>
                          <c15:sqref>Benchmark!$G$11:$N$11</c15:sqref>
                        </c15:fullRef>
                        <c15:formulaRef>
                          <c15:sqref>Benchmark!$G$11:$N$11</c15:sqref>
                        </c15:formulaRef>
                      </c:ext>
                    </c:extLst>
                    <c:numCache>
                      <c:formatCode>#,##0</c:formatCode>
                      <c:ptCount val="8"/>
                      <c:pt idx="0">
                        <c:v>0</c:v>
                      </c:pt>
                      <c:pt idx="1">
                        <c:v>0</c:v>
                      </c:pt>
                      <c:pt idx="2">
                        <c:v>0</c:v>
                      </c:pt>
                      <c:pt idx="3">
                        <c:v>0</c:v>
                      </c:pt>
                      <c:pt idx="4">
                        <c:v>0</c:v>
                      </c:pt>
                      <c:pt idx="5">
                        <c:v>0</c:v>
                      </c:pt>
                      <c:pt idx="6">
                        <c:v>0</c:v>
                      </c:pt>
                      <c:pt idx="7">
                        <c:v>0</c:v>
                      </c:pt>
                    </c:numCache>
                  </c:numRef>
                </c:val>
                <c:smooth val="0"/>
                <c:extLst xmlns:c15="http://schemas.microsoft.com/office/drawing/2012/chart">
                  <c:ext xmlns:c16="http://schemas.microsoft.com/office/drawing/2014/chart" uri="{C3380CC4-5D6E-409C-BE32-E72D297353CC}">
                    <c16:uniqueId val="{00000001-961B-48A2-A45D-ADDA3E9B30B9}"/>
                  </c:ext>
                </c:extLst>
              </c15:ser>
            </c15:filteredLineSeries>
          </c:ext>
        </c:extLst>
      </c:lineChart>
      <c:catAx>
        <c:axId val="153929326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it-IT"/>
          </a:p>
        </c:txPr>
        <c:crossAx val="1466073200"/>
        <c:crosses val="autoZero"/>
        <c:auto val="1"/>
        <c:lblAlgn val="ctr"/>
        <c:lblOffset val="100"/>
        <c:noMultiLvlLbl val="0"/>
      </c:catAx>
      <c:valAx>
        <c:axId val="14660732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it-IT"/>
          </a:p>
        </c:txPr>
        <c:crossAx val="15392932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it-IT" sz="2400"/>
              <a:t>Confronto Proiezione Inerziale e Benchmark</a:t>
            </a:r>
            <a:r>
              <a:rPr lang="it-IT" sz="2400" baseline="0"/>
              <a:t> per Scope 3</a:t>
            </a:r>
          </a:p>
          <a:p>
            <a:pPr>
              <a:defRPr sz="2400"/>
            </a:pPr>
            <a:r>
              <a:rPr lang="it-IT" sz="2000"/>
              <a:t>Emissioni di CO2 equivalente [kg CO2eq]</a:t>
            </a:r>
          </a:p>
        </c:rich>
      </c:tx>
      <c:layout>
        <c:manualLayout>
          <c:xMode val="edge"/>
          <c:yMode val="edge"/>
          <c:x val="0.43874693559523886"/>
          <c:y val="8.9206066012488851E-3"/>
        </c:manualLayout>
      </c:layout>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lineChart>
        <c:grouping val="standard"/>
        <c:varyColors val="0"/>
        <c:ser>
          <c:idx val="6"/>
          <c:order val="6"/>
          <c:tx>
            <c:v>Scope 3 P.I.</c:v>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extLst>
                <c:ext xmlns:c15="http://schemas.microsoft.com/office/drawing/2012/chart" uri="{02D57815-91ED-43cb-92C2-25804820EDAC}">
                  <c15:fullRef>
                    <c15:sqref>Benchmark!$G$10:$N$10</c15:sqref>
                  </c15:fullRef>
                </c:ext>
              </c:extLst>
              <c:f>Benchmark!$G$10:$N$10</c:f>
              <c:numCache>
                <c:formatCode>0</c:formatCode>
                <c:ptCount val="8"/>
                <c:pt idx="0">
                  <c:v>2021</c:v>
                </c:pt>
                <c:pt idx="1">
                  <c:v>2022</c:v>
                </c:pt>
                <c:pt idx="2">
                  <c:v>2025</c:v>
                </c:pt>
                <c:pt idx="3">
                  <c:v>2030</c:v>
                </c:pt>
                <c:pt idx="4">
                  <c:v>2035</c:v>
                </c:pt>
                <c:pt idx="5">
                  <c:v>2040</c:v>
                </c:pt>
                <c:pt idx="6">
                  <c:v>2045</c:v>
                </c:pt>
                <c:pt idx="7">
                  <c:v>2050</c:v>
                </c:pt>
              </c:numCache>
            </c:numRef>
          </c:cat>
          <c:val>
            <c:numRef>
              <c:extLst>
                <c:ext xmlns:c15="http://schemas.microsoft.com/office/drawing/2012/chart" uri="{02D57815-91ED-43cb-92C2-25804820EDAC}">
                  <c15:fullRef>
                    <c15:sqref>'Proiezione inerziale'!$G$13:$T$13</c15:sqref>
                  </c15:fullRef>
                </c:ext>
              </c:extLst>
              <c:f>'Proiezione inerziale'!$G$13:$N$13</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6-12A1-484D-A3D8-1F03211B4AF8}"/>
            </c:ext>
          </c:extLst>
        </c:ser>
        <c:ser>
          <c:idx val="7"/>
          <c:order val="7"/>
          <c:tx>
            <c:v>Scope 3 B.</c:v>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numRef>
              <c:extLst>
                <c:ext xmlns:c15="http://schemas.microsoft.com/office/drawing/2012/chart" uri="{02D57815-91ED-43cb-92C2-25804820EDAC}">
                  <c15:fullRef>
                    <c15:sqref>Benchmark!$G$10:$N$10</c15:sqref>
                  </c15:fullRef>
                </c:ext>
              </c:extLst>
              <c:f>Benchmark!$G$10:$N$10</c:f>
              <c:numCache>
                <c:formatCode>0</c:formatCode>
                <c:ptCount val="8"/>
                <c:pt idx="0">
                  <c:v>2021</c:v>
                </c:pt>
                <c:pt idx="1">
                  <c:v>2022</c:v>
                </c:pt>
                <c:pt idx="2">
                  <c:v>2025</c:v>
                </c:pt>
                <c:pt idx="3">
                  <c:v>2030</c:v>
                </c:pt>
                <c:pt idx="4">
                  <c:v>2035</c:v>
                </c:pt>
                <c:pt idx="5">
                  <c:v>2040</c:v>
                </c:pt>
                <c:pt idx="6">
                  <c:v>2045</c:v>
                </c:pt>
                <c:pt idx="7">
                  <c:v>2050</c:v>
                </c:pt>
              </c:numCache>
            </c:numRef>
          </c:cat>
          <c:val>
            <c:numRef>
              <c:extLst>
                <c:ext xmlns:c15="http://schemas.microsoft.com/office/drawing/2012/chart" uri="{02D57815-91ED-43cb-92C2-25804820EDAC}">
                  <c15:fullRef>
                    <c15:sqref>Benchmark!$G$13:$N$13</c15:sqref>
                  </c15:fullRef>
                </c:ext>
              </c:extLst>
              <c:f>Benchmark!$G$13:$N$13</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7-12A1-484D-A3D8-1F03211B4AF8}"/>
            </c:ext>
          </c:extLst>
        </c:ser>
        <c:dLbls>
          <c:showLegendKey val="0"/>
          <c:showVal val="0"/>
          <c:showCatName val="0"/>
          <c:showSerName val="0"/>
          <c:showPercent val="0"/>
          <c:showBubbleSize val="0"/>
        </c:dLbls>
        <c:marker val="1"/>
        <c:smooth val="0"/>
        <c:axId val="1539293264"/>
        <c:axId val="1466073200"/>
        <c:extLst>
          <c:ext xmlns:c15="http://schemas.microsoft.com/office/drawing/2012/chart" uri="{02D57815-91ED-43cb-92C2-25804820EDAC}">
            <c15:filteredLineSeries>
              <c15:ser>
                <c:idx val="0"/>
                <c:order val="0"/>
                <c:tx>
                  <c:v>Scope 1 P.I.</c:v>
                </c:tx>
                <c:spPr>
                  <a:ln w="28575" cap="rnd">
                    <a:solidFill>
                      <a:schemeClr val="accent1"/>
                    </a:solidFill>
                    <a:round/>
                  </a:ln>
                  <a:effectLst/>
                </c:spPr>
                <c:marker>
                  <c:symbol val="circle"/>
                  <c:size val="5"/>
                  <c:spPr>
                    <a:noFill/>
                    <a:ln w="9525">
                      <a:noFill/>
                    </a:ln>
                    <a:effectLst/>
                  </c:spPr>
                </c:marker>
                <c:cat>
                  <c:numRef>
                    <c:extLst>
                      <c:ext uri="{02D57815-91ED-43cb-92C2-25804820EDAC}">
                        <c15:fullRef>
                          <c15:sqref>Benchmark!$G$10:$N$10</c15:sqref>
                        </c15:fullRef>
                        <c15:formulaRef>
                          <c15:sqref>Benchmark!$G$10:$N$10</c15:sqref>
                        </c15:formulaRef>
                      </c:ext>
                    </c:extLst>
                    <c:numCache>
                      <c:formatCode>0</c:formatCode>
                      <c:ptCount val="8"/>
                      <c:pt idx="0">
                        <c:v>2021</c:v>
                      </c:pt>
                      <c:pt idx="1">
                        <c:v>2022</c:v>
                      </c:pt>
                      <c:pt idx="2">
                        <c:v>2025</c:v>
                      </c:pt>
                      <c:pt idx="3">
                        <c:v>2030</c:v>
                      </c:pt>
                      <c:pt idx="4">
                        <c:v>2035</c:v>
                      </c:pt>
                      <c:pt idx="5">
                        <c:v>2040</c:v>
                      </c:pt>
                      <c:pt idx="6">
                        <c:v>2045</c:v>
                      </c:pt>
                      <c:pt idx="7">
                        <c:v>2050</c:v>
                      </c:pt>
                    </c:numCache>
                  </c:numRef>
                </c:cat>
                <c:val>
                  <c:numRef>
                    <c:extLst>
                      <c:ext uri="{02D57815-91ED-43cb-92C2-25804820EDAC}">
                        <c15:fullRef>
                          <c15:sqref>'Proiezione inerziale'!$G$11:$T$11</c15:sqref>
                        </c15:fullRef>
                        <c15:formulaRef>
                          <c15:sqref>'Proiezione inerziale'!$G$11:$N$11</c15:sqref>
                        </c15:formulaRef>
                      </c:ext>
                    </c:extLst>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2-12A1-484D-A3D8-1F03211B4AF8}"/>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'Proiezione inerziale'!$D$12:$F$12</c15:sqref>
                        </c15:formulaRef>
                      </c:ext>
                    </c:extLst>
                    <c:strCache>
                      <c:ptCount val="3"/>
                      <c:pt idx="0">
                        <c:v>SCOPE 2</c:v>
                      </c:pt>
                    </c:strCache>
                  </c:strRef>
                </c:tx>
                <c:spPr>
                  <a:ln w="28575" cap="rnd">
                    <a:solidFill>
                      <a:schemeClr val="accent2"/>
                    </a:solidFill>
                    <a:round/>
                  </a:ln>
                  <a:effectLst/>
                </c:spPr>
                <c:marker>
                  <c:symbol val="circle"/>
                  <c:size val="5"/>
                  <c:spPr>
                    <a:noFill/>
                    <a:ln w="9525">
                      <a:noFill/>
                    </a:ln>
                    <a:effectLst/>
                  </c:spPr>
                </c:marker>
                <c:cat>
                  <c:numRef>
                    <c:extLst>
                      <c:ext xmlns:c15="http://schemas.microsoft.com/office/drawing/2012/chart" uri="{02D57815-91ED-43cb-92C2-25804820EDAC}">
                        <c15:fullRef>
                          <c15:sqref>Benchmark!$G$10:$N$10</c15:sqref>
                        </c15:fullRef>
                        <c15:formulaRef>
                          <c15:sqref>Benchmark!$G$10:$N$10</c15:sqref>
                        </c15:formulaRef>
                      </c:ext>
                    </c:extLst>
                    <c:numCache>
                      <c:formatCode>0</c:formatCode>
                      <c:ptCount val="8"/>
                      <c:pt idx="0">
                        <c:v>2021</c:v>
                      </c:pt>
                      <c:pt idx="1">
                        <c:v>2022</c:v>
                      </c:pt>
                      <c:pt idx="2">
                        <c:v>2025</c:v>
                      </c:pt>
                      <c:pt idx="3">
                        <c:v>2030</c:v>
                      </c:pt>
                      <c:pt idx="4">
                        <c:v>2035</c:v>
                      </c:pt>
                      <c:pt idx="5">
                        <c:v>2040</c:v>
                      </c:pt>
                      <c:pt idx="6">
                        <c:v>2045</c:v>
                      </c:pt>
                      <c:pt idx="7">
                        <c:v>2050</c:v>
                      </c:pt>
                    </c:numCache>
                  </c:numRef>
                </c:cat>
                <c:val>
                  <c:numRef>
                    <c:extLst>
                      <c:ext xmlns:c15="http://schemas.microsoft.com/office/drawing/2012/chart" uri="{02D57815-91ED-43cb-92C2-25804820EDAC}">
                        <c15:fullRef>
                          <c15:sqref>'Proiezione inerziale'!$G$12:$T$12</c15:sqref>
                        </c15:fullRef>
                        <c15:formulaRef>
                          <c15:sqref>'Proiezione inerziale'!$G$12:$N$12</c15:sqref>
                        </c15:formulaRef>
                      </c:ext>
                    </c:extLst>
                    <c:numCache>
                      <c:formatCode>#,##0</c:formatCode>
                      <c:ptCount val="8"/>
                      <c:pt idx="0">
                        <c:v>0</c:v>
                      </c:pt>
                      <c:pt idx="1">
                        <c:v>0</c:v>
                      </c:pt>
                      <c:pt idx="2">
                        <c:v>0</c:v>
                      </c:pt>
                      <c:pt idx="3">
                        <c:v>0</c:v>
                      </c:pt>
                      <c:pt idx="4">
                        <c:v>0</c:v>
                      </c:pt>
                      <c:pt idx="5">
                        <c:v>0</c:v>
                      </c:pt>
                      <c:pt idx="6">
                        <c:v>0</c:v>
                      </c:pt>
                      <c:pt idx="7">
                        <c:v>0</c:v>
                      </c:pt>
                    </c:numCache>
                  </c:numRef>
                </c:val>
                <c:smooth val="0"/>
                <c:extLst xmlns:c15="http://schemas.microsoft.com/office/drawing/2012/chart">
                  <c:ext xmlns:c16="http://schemas.microsoft.com/office/drawing/2014/chart" uri="{C3380CC4-5D6E-409C-BE32-E72D297353CC}">
                    <c16:uniqueId val="{00000003-12A1-484D-A3D8-1F03211B4AF8}"/>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'Proiezione inerziale'!$D$13:$F$13</c15:sqref>
                        </c15:formulaRef>
                      </c:ext>
                    </c:extLst>
                    <c:strCache>
                      <c:ptCount val="3"/>
                      <c:pt idx="0">
                        <c:v>SCOPE 3</c:v>
                      </c:pt>
                    </c:strCache>
                  </c:strRef>
                </c:tx>
                <c:spPr>
                  <a:ln w="28575" cap="rnd">
                    <a:solidFill>
                      <a:schemeClr val="accent3"/>
                    </a:solidFill>
                    <a:round/>
                  </a:ln>
                  <a:effectLst/>
                </c:spPr>
                <c:marker>
                  <c:symbol val="circle"/>
                  <c:size val="5"/>
                  <c:spPr>
                    <a:noFill/>
                    <a:ln w="9525">
                      <a:noFill/>
                    </a:ln>
                    <a:effectLst/>
                  </c:spPr>
                </c:marker>
                <c:cat>
                  <c:numRef>
                    <c:extLst>
                      <c:ext xmlns:c15="http://schemas.microsoft.com/office/drawing/2012/chart" uri="{02D57815-91ED-43cb-92C2-25804820EDAC}">
                        <c15:fullRef>
                          <c15:sqref>Benchmark!$G$10:$N$10</c15:sqref>
                        </c15:fullRef>
                        <c15:formulaRef>
                          <c15:sqref>Benchmark!$G$10:$N$10</c15:sqref>
                        </c15:formulaRef>
                      </c:ext>
                    </c:extLst>
                    <c:numCache>
                      <c:formatCode>0</c:formatCode>
                      <c:ptCount val="8"/>
                      <c:pt idx="0">
                        <c:v>2021</c:v>
                      </c:pt>
                      <c:pt idx="1">
                        <c:v>2022</c:v>
                      </c:pt>
                      <c:pt idx="2">
                        <c:v>2025</c:v>
                      </c:pt>
                      <c:pt idx="3">
                        <c:v>2030</c:v>
                      </c:pt>
                      <c:pt idx="4">
                        <c:v>2035</c:v>
                      </c:pt>
                      <c:pt idx="5">
                        <c:v>2040</c:v>
                      </c:pt>
                      <c:pt idx="6">
                        <c:v>2045</c:v>
                      </c:pt>
                      <c:pt idx="7">
                        <c:v>2050</c:v>
                      </c:pt>
                    </c:numCache>
                  </c:numRef>
                </c:cat>
                <c:val>
                  <c:numRef>
                    <c:extLst>
                      <c:ext xmlns:c15="http://schemas.microsoft.com/office/drawing/2012/chart" uri="{02D57815-91ED-43cb-92C2-25804820EDAC}">
                        <c15:fullRef>
                          <c15:sqref>'Proiezione inerziale'!$G$13:$T$13</c15:sqref>
                        </c15:fullRef>
                        <c15:formulaRef>
                          <c15:sqref>'Proiezione inerziale'!$G$13:$N$13</c15:sqref>
                        </c15:formulaRef>
                      </c:ext>
                    </c:extLst>
                    <c:numCache>
                      <c:formatCode>#,##0</c:formatCode>
                      <c:ptCount val="8"/>
                      <c:pt idx="0">
                        <c:v>0</c:v>
                      </c:pt>
                      <c:pt idx="1">
                        <c:v>0</c:v>
                      </c:pt>
                      <c:pt idx="2">
                        <c:v>0</c:v>
                      </c:pt>
                      <c:pt idx="3">
                        <c:v>0</c:v>
                      </c:pt>
                      <c:pt idx="4">
                        <c:v>0</c:v>
                      </c:pt>
                      <c:pt idx="5">
                        <c:v>0</c:v>
                      </c:pt>
                      <c:pt idx="6">
                        <c:v>0</c:v>
                      </c:pt>
                      <c:pt idx="7">
                        <c:v>0</c:v>
                      </c:pt>
                    </c:numCache>
                  </c:numRef>
                </c:val>
                <c:smooth val="0"/>
                <c:extLst xmlns:c15="http://schemas.microsoft.com/office/drawing/2012/chart">
                  <c:ext xmlns:c16="http://schemas.microsoft.com/office/drawing/2014/chart" uri="{C3380CC4-5D6E-409C-BE32-E72D297353CC}">
                    <c16:uniqueId val="{00000004-12A1-484D-A3D8-1F03211B4AF8}"/>
                  </c:ext>
                </c:extLst>
              </c15:ser>
            </c15:filteredLineSeries>
            <c15:filteredLineSeries>
              <c15:ser>
                <c:idx val="3"/>
                <c:order val="3"/>
                <c:tx>
                  <c:v>Scope 1 B.</c:v>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extLst>
                      <c:ext xmlns:c15="http://schemas.microsoft.com/office/drawing/2012/chart" uri="{02D57815-91ED-43cb-92C2-25804820EDAC}">
                        <c15:fullRef>
                          <c15:sqref>Benchmark!$G$10:$N$10</c15:sqref>
                        </c15:fullRef>
                        <c15:formulaRef>
                          <c15:sqref>Benchmark!$G$10:$N$10</c15:sqref>
                        </c15:formulaRef>
                      </c:ext>
                    </c:extLst>
                    <c:numCache>
                      <c:formatCode>0</c:formatCode>
                      <c:ptCount val="8"/>
                      <c:pt idx="0">
                        <c:v>2021</c:v>
                      </c:pt>
                      <c:pt idx="1">
                        <c:v>2022</c:v>
                      </c:pt>
                      <c:pt idx="2">
                        <c:v>2025</c:v>
                      </c:pt>
                      <c:pt idx="3">
                        <c:v>2030</c:v>
                      </c:pt>
                      <c:pt idx="4">
                        <c:v>2035</c:v>
                      </c:pt>
                      <c:pt idx="5">
                        <c:v>2040</c:v>
                      </c:pt>
                      <c:pt idx="6">
                        <c:v>2045</c:v>
                      </c:pt>
                      <c:pt idx="7">
                        <c:v>2050</c:v>
                      </c:pt>
                    </c:numCache>
                  </c:numRef>
                </c:cat>
                <c:val>
                  <c:numRef>
                    <c:extLst>
                      <c:ext xmlns:c15="http://schemas.microsoft.com/office/drawing/2012/chart" uri="{02D57815-91ED-43cb-92C2-25804820EDAC}">
                        <c15:fullRef>
                          <c15:sqref>Benchmark!$G$11:$N$11</c15:sqref>
                        </c15:fullRef>
                        <c15:formulaRef>
                          <c15:sqref>Benchmark!$G$11:$N$11</c15:sqref>
                        </c15:formulaRef>
                      </c:ext>
                    </c:extLst>
                    <c:numCache>
                      <c:formatCode>#,##0</c:formatCode>
                      <c:ptCount val="8"/>
                      <c:pt idx="0">
                        <c:v>0</c:v>
                      </c:pt>
                      <c:pt idx="1">
                        <c:v>0</c:v>
                      </c:pt>
                      <c:pt idx="2">
                        <c:v>0</c:v>
                      </c:pt>
                      <c:pt idx="3">
                        <c:v>0</c:v>
                      </c:pt>
                      <c:pt idx="4">
                        <c:v>0</c:v>
                      </c:pt>
                      <c:pt idx="5">
                        <c:v>0</c:v>
                      </c:pt>
                      <c:pt idx="6">
                        <c:v>0</c:v>
                      </c:pt>
                      <c:pt idx="7">
                        <c:v>0</c:v>
                      </c:pt>
                    </c:numCache>
                  </c:numRef>
                </c:val>
                <c:smooth val="0"/>
                <c:extLst xmlns:c15="http://schemas.microsoft.com/office/drawing/2012/chart">
                  <c:ext xmlns:c16="http://schemas.microsoft.com/office/drawing/2014/chart" uri="{C3380CC4-5D6E-409C-BE32-E72D297353CC}">
                    <c16:uniqueId val="{00000005-12A1-484D-A3D8-1F03211B4AF8}"/>
                  </c:ext>
                </c:extLst>
              </c15:ser>
            </c15:filteredLineSeries>
            <c15:filteredLineSeries>
              <c15:ser>
                <c:idx val="4"/>
                <c:order val="4"/>
                <c:tx>
                  <c:v>Scope 2 P.I.</c:v>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extLst>
                      <c:ext xmlns:c15="http://schemas.microsoft.com/office/drawing/2012/chart" uri="{02D57815-91ED-43cb-92C2-25804820EDAC}">
                        <c15:fullRef>
                          <c15:sqref>Benchmark!$G$10:$N$10</c15:sqref>
                        </c15:fullRef>
                        <c15:formulaRef>
                          <c15:sqref>Benchmark!$G$10:$N$10</c15:sqref>
                        </c15:formulaRef>
                      </c:ext>
                    </c:extLst>
                    <c:numCache>
                      <c:formatCode>0</c:formatCode>
                      <c:ptCount val="8"/>
                      <c:pt idx="0">
                        <c:v>2021</c:v>
                      </c:pt>
                      <c:pt idx="1">
                        <c:v>2022</c:v>
                      </c:pt>
                      <c:pt idx="2">
                        <c:v>2025</c:v>
                      </c:pt>
                      <c:pt idx="3">
                        <c:v>2030</c:v>
                      </c:pt>
                      <c:pt idx="4">
                        <c:v>2035</c:v>
                      </c:pt>
                      <c:pt idx="5">
                        <c:v>2040</c:v>
                      </c:pt>
                      <c:pt idx="6">
                        <c:v>2045</c:v>
                      </c:pt>
                      <c:pt idx="7">
                        <c:v>2050</c:v>
                      </c:pt>
                    </c:numCache>
                  </c:numRef>
                </c:cat>
                <c:val>
                  <c:numRef>
                    <c:extLst>
                      <c:ext xmlns:c15="http://schemas.microsoft.com/office/drawing/2012/chart" uri="{02D57815-91ED-43cb-92C2-25804820EDAC}">
                        <c15:fullRef>
                          <c15:sqref>'Proiezione inerziale'!$G$12:$T$12</c15:sqref>
                        </c15:fullRef>
                        <c15:formulaRef>
                          <c15:sqref>'Proiezione inerziale'!$G$12:$N$12</c15:sqref>
                        </c15:formulaRef>
                      </c:ext>
                    </c:extLst>
                    <c:numCache>
                      <c:formatCode>#,##0</c:formatCode>
                      <c:ptCount val="8"/>
                      <c:pt idx="0">
                        <c:v>0</c:v>
                      </c:pt>
                      <c:pt idx="1">
                        <c:v>0</c:v>
                      </c:pt>
                      <c:pt idx="2">
                        <c:v>0</c:v>
                      </c:pt>
                      <c:pt idx="3">
                        <c:v>0</c:v>
                      </c:pt>
                      <c:pt idx="4">
                        <c:v>0</c:v>
                      </c:pt>
                      <c:pt idx="5">
                        <c:v>0</c:v>
                      </c:pt>
                      <c:pt idx="6">
                        <c:v>0</c:v>
                      </c:pt>
                      <c:pt idx="7">
                        <c:v>0</c:v>
                      </c:pt>
                    </c:numCache>
                  </c:numRef>
                </c:val>
                <c:smooth val="0"/>
                <c:extLst xmlns:c15="http://schemas.microsoft.com/office/drawing/2012/chart">
                  <c:ext xmlns:c16="http://schemas.microsoft.com/office/drawing/2014/chart" uri="{C3380CC4-5D6E-409C-BE32-E72D297353CC}">
                    <c16:uniqueId val="{00000000-12A1-484D-A3D8-1F03211B4AF8}"/>
                  </c:ext>
                </c:extLst>
              </c15:ser>
            </c15:filteredLineSeries>
            <c15:filteredLineSeries>
              <c15:ser>
                <c:idx val="5"/>
                <c:order val="5"/>
                <c:tx>
                  <c:v>Scope 2 B.</c:v>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extLst>
                      <c:ext xmlns:c15="http://schemas.microsoft.com/office/drawing/2012/chart" uri="{02D57815-91ED-43cb-92C2-25804820EDAC}">
                        <c15:fullRef>
                          <c15:sqref>Benchmark!$G$10:$N$10</c15:sqref>
                        </c15:fullRef>
                        <c15:formulaRef>
                          <c15:sqref>Benchmark!$G$10:$N$10</c15:sqref>
                        </c15:formulaRef>
                      </c:ext>
                    </c:extLst>
                    <c:numCache>
                      <c:formatCode>0</c:formatCode>
                      <c:ptCount val="8"/>
                      <c:pt idx="0">
                        <c:v>2021</c:v>
                      </c:pt>
                      <c:pt idx="1">
                        <c:v>2022</c:v>
                      </c:pt>
                      <c:pt idx="2">
                        <c:v>2025</c:v>
                      </c:pt>
                      <c:pt idx="3">
                        <c:v>2030</c:v>
                      </c:pt>
                      <c:pt idx="4">
                        <c:v>2035</c:v>
                      </c:pt>
                      <c:pt idx="5">
                        <c:v>2040</c:v>
                      </c:pt>
                      <c:pt idx="6">
                        <c:v>2045</c:v>
                      </c:pt>
                      <c:pt idx="7">
                        <c:v>2050</c:v>
                      </c:pt>
                    </c:numCache>
                  </c:numRef>
                </c:cat>
                <c:val>
                  <c:numRef>
                    <c:extLst>
                      <c:ext xmlns:c15="http://schemas.microsoft.com/office/drawing/2012/chart" uri="{02D57815-91ED-43cb-92C2-25804820EDAC}">
                        <c15:fullRef>
                          <c15:sqref>Benchmark!$G$12:$N$12</c15:sqref>
                        </c15:fullRef>
                        <c15:formulaRef>
                          <c15:sqref>Benchmark!$G$12:$N$12</c15:sqref>
                        </c15:formulaRef>
                      </c:ext>
                    </c:extLst>
                    <c:numCache>
                      <c:formatCode>#,##0</c:formatCode>
                      <c:ptCount val="8"/>
                      <c:pt idx="0">
                        <c:v>0</c:v>
                      </c:pt>
                      <c:pt idx="1">
                        <c:v>0</c:v>
                      </c:pt>
                      <c:pt idx="2">
                        <c:v>0</c:v>
                      </c:pt>
                      <c:pt idx="3">
                        <c:v>0</c:v>
                      </c:pt>
                      <c:pt idx="4">
                        <c:v>0</c:v>
                      </c:pt>
                      <c:pt idx="5">
                        <c:v>0</c:v>
                      </c:pt>
                      <c:pt idx="6">
                        <c:v>0</c:v>
                      </c:pt>
                      <c:pt idx="7">
                        <c:v>0</c:v>
                      </c:pt>
                    </c:numCache>
                  </c:numRef>
                </c:val>
                <c:smooth val="0"/>
                <c:extLst xmlns:c15="http://schemas.microsoft.com/office/drawing/2012/chart">
                  <c:ext xmlns:c16="http://schemas.microsoft.com/office/drawing/2014/chart" uri="{C3380CC4-5D6E-409C-BE32-E72D297353CC}">
                    <c16:uniqueId val="{00000001-12A1-484D-A3D8-1F03211B4AF8}"/>
                  </c:ext>
                </c:extLst>
              </c15:ser>
            </c15:filteredLineSeries>
          </c:ext>
        </c:extLst>
      </c:lineChart>
      <c:catAx>
        <c:axId val="153929326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it-IT"/>
          </a:p>
        </c:txPr>
        <c:crossAx val="1466073200"/>
        <c:crosses val="autoZero"/>
        <c:auto val="1"/>
        <c:lblAlgn val="ctr"/>
        <c:lblOffset val="100"/>
        <c:noMultiLvlLbl val="0"/>
      </c:catAx>
      <c:valAx>
        <c:axId val="14660732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it-IT"/>
          </a:p>
        </c:txPr>
        <c:crossAx val="15392932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it-IT" sz="2400"/>
              <a:t>Confronto Proiezione Inerziale e Benchmark</a:t>
            </a:r>
            <a:r>
              <a:rPr lang="it-IT" sz="2400" baseline="0"/>
              <a:t> per valori totali</a:t>
            </a:r>
          </a:p>
          <a:p>
            <a:pPr>
              <a:defRPr sz="2400"/>
            </a:pPr>
            <a:r>
              <a:rPr lang="it-IT" sz="2000"/>
              <a:t>Emissioni di CO2 equivalente [kg CO2eq]</a:t>
            </a:r>
          </a:p>
        </c:rich>
      </c:tx>
      <c:layout>
        <c:manualLayout>
          <c:xMode val="edge"/>
          <c:yMode val="edge"/>
          <c:x val="0.43874693559523886"/>
          <c:y val="8.9206066012488851E-3"/>
        </c:manualLayout>
      </c:layout>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lineChart>
        <c:grouping val="standard"/>
        <c:varyColors val="0"/>
        <c:ser>
          <c:idx val="8"/>
          <c:order val="8"/>
          <c:tx>
            <c:v>Totale P.I.</c:v>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numRef>
              <c:extLst>
                <c:ext xmlns:c15="http://schemas.microsoft.com/office/drawing/2012/chart" uri="{02D57815-91ED-43cb-92C2-25804820EDAC}">
                  <c15:fullRef>
                    <c15:sqref>Benchmark!$G$10:$N$10</c15:sqref>
                  </c15:fullRef>
                </c:ext>
              </c:extLst>
              <c:f>Benchmark!$G$10:$N$10</c:f>
              <c:numCache>
                <c:formatCode>0</c:formatCode>
                <c:ptCount val="8"/>
                <c:pt idx="0">
                  <c:v>2021</c:v>
                </c:pt>
                <c:pt idx="1">
                  <c:v>2022</c:v>
                </c:pt>
                <c:pt idx="2">
                  <c:v>2025</c:v>
                </c:pt>
                <c:pt idx="3">
                  <c:v>2030</c:v>
                </c:pt>
                <c:pt idx="4">
                  <c:v>2035</c:v>
                </c:pt>
                <c:pt idx="5">
                  <c:v>2040</c:v>
                </c:pt>
                <c:pt idx="6">
                  <c:v>2045</c:v>
                </c:pt>
                <c:pt idx="7">
                  <c:v>2050</c:v>
                </c:pt>
              </c:numCache>
            </c:numRef>
          </c:cat>
          <c:val>
            <c:numRef>
              <c:extLst>
                <c:ext xmlns:c15="http://schemas.microsoft.com/office/drawing/2012/chart" uri="{02D57815-91ED-43cb-92C2-25804820EDAC}">
                  <c15:fullRef>
                    <c15:sqref>'Proiezione inerziale'!$G$15:$T$15</c15:sqref>
                  </c15:fullRef>
                </c:ext>
              </c:extLst>
              <c:f>'Proiezione inerziale'!$G$15:$N$15</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8-F465-4A52-8B0E-7DDFB8529F81}"/>
            </c:ext>
          </c:extLst>
        </c:ser>
        <c:ser>
          <c:idx val="9"/>
          <c:order val="9"/>
          <c:tx>
            <c:v>Totale B.</c:v>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numRef>
              <c:extLst>
                <c:ext xmlns:c15="http://schemas.microsoft.com/office/drawing/2012/chart" uri="{02D57815-91ED-43cb-92C2-25804820EDAC}">
                  <c15:fullRef>
                    <c15:sqref>Benchmark!$G$10:$N$10</c15:sqref>
                  </c15:fullRef>
                </c:ext>
              </c:extLst>
              <c:f>Benchmark!$G$10:$N$10</c:f>
              <c:numCache>
                <c:formatCode>0</c:formatCode>
                <c:ptCount val="8"/>
                <c:pt idx="0">
                  <c:v>2021</c:v>
                </c:pt>
                <c:pt idx="1">
                  <c:v>2022</c:v>
                </c:pt>
                <c:pt idx="2">
                  <c:v>2025</c:v>
                </c:pt>
                <c:pt idx="3">
                  <c:v>2030</c:v>
                </c:pt>
                <c:pt idx="4">
                  <c:v>2035</c:v>
                </c:pt>
                <c:pt idx="5">
                  <c:v>2040</c:v>
                </c:pt>
                <c:pt idx="6">
                  <c:v>2045</c:v>
                </c:pt>
                <c:pt idx="7">
                  <c:v>2050</c:v>
                </c:pt>
              </c:numCache>
            </c:numRef>
          </c:cat>
          <c:val>
            <c:numRef>
              <c:extLst>
                <c:ext xmlns:c15="http://schemas.microsoft.com/office/drawing/2012/chart" uri="{02D57815-91ED-43cb-92C2-25804820EDAC}">
                  <c15:fullRef>
                    <c15:sqref>Benchmark!$G$15:$N$15</c15:sqref>
                  </c15:fullRef>
                </c:ext>
              </c:extLst>
              <c:f>Benchmark!$G$15:$N$15</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9-F465-4A52-8B0E-7DDFB8529F81}"/>
            </c:ext>
          </c:extLst>
        </c:ser>
        <c:dLbls>
          <c:showLegendKey val="0"/>
          <c:showVal val="0"/>
          <c:showCatName val="0"/>
          <c:showSerName val="0"/>
          <c:showPercent val="0"/>
          <c:showBubbleSize val="0"/>
        </c:dLbls>
        <c:marker val="1"/>
        <c:smooth val="0"/>
        <c:axId val="1539293264"/>
        <c:axId val="1466073200"/>
        <c:extLst>
          <c:ext xmlns:c15="http://schemas.microsoft.com/office/drawing/2012/chart" uri="{02D57815-91ED-43cb-92C2-25804820EDAC}">
            <c15:filteredLineSeries>
              <c15:ser>
                <c:idx val="0"/>
                <c:order val="0"/>
                <c:tx>
                  <c:v>Scope 1 P.I.</c:v>
                </c:tx>
                <c:spPr>
                  <a:ln w="28575" cap="rnd">
                    <a:solidFill>
                      <a:schemeClr val="accent1"/>
                    </a:solidFill>
                    <a:round/>
                  </a:ln>
                  <a:effectLst/>
                </c:spPr>
                <c:marker>
                  <c:symbol val="circle"/>
                  <c:size val="5"/>
                  <c:spPr>
                    <a:noFill/>
                    <a:ln w="9525">
                      <a:noFill/>
                    </a:ln>
                    <a:effectLst/>
                  </c:spPr>
                </c:marker>
                <c:cat>
                  <c:numRef>
                    <c:extLst>
                      <c:ext uri="{02D57815-91ED-43cb-92C2-25804820EDAC}">
                        <c15:fullRef>
                          <c15:sqref>Benchmark!$G$10:$N$10</c15:sqref>
                        </c15:fullRef>
                        <c15:formulaRef>
                          <c15:sqref>Benchmark!$G$10:$N$10</c15:sqref>
                        </c15:formulaRef>
                      </c:ext>
                    </c:extLst>
                    <c:numCache>
                      <c:formatCode>0</c:formatCode>
                      <c:ptCount val="8"/>
                      <c:pt idx="0">
                        <c:v>2021</c:v>
                      </c:pt>
                      <c:pt idx="1">
                        <c:v>2022</c:v>
                      </c:pt>
                      <c:pt idx="2">
                        <c:v>2025</c:v>
                      </c:pt>
                      <c:pt idx="3">
                        <c:v>2030</c:v>
                      </c:pt>
                      <c:pt idx="4">
                        <c:v>2035</c:v>
                      </c:pt>
                      <c:pt idx="5">
                        <c:v>2040</c:v>
                      </c:pt>
                      <c:pt idx="6">
                        <c:v>2045</c:v>
                      </c:pt>
                      <c:pt idx="7">
                        <c:v>2050</c:v>
                      </c:pt>
                    </c:numCache>
                  </c:numRef>
                </c:cat>
                <c:val>
                  <c:numRef>
                    <c:extLst>
                      <c:ext uri="{02D57815-91ED-43cb-92C2-25804820EDAC}">
                        <c15:fullRef>
                          <c15:sqref>'Proiezione inerziale'!$G$11:$T$11</c15:sqref>
                        </c15:fullRef>
                        <c15:formulaRef>
                          <c15:sqref>'Proiezione inerziale'!$G$11:$N$11</c15:sqref>
                        </c15:formulaRef>
                      </c:ext>
                    </c:extLst>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2-F465-4A52-8B0E-7DDFB8529F81}"/>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'Proiezione inerziale'!$D$12:$F$12</c15:sqref>
                        </c15:formulaRef>
                      </c:ext>
                    </c:extLst>
                    <c:strCache>
                      <c:ptCount val="3"/>
                      <c:pt idx="0">
                        <c:v>SCOPE 2</c:v>
                      </c:pt>
                    </c:strCache>
                  </c:strRef>
                </c:tx>
                <c:spPr>
                  <a:ln w="28575" cap="rnd">
                    <a:solidFill>
                      <a:schemeClr val="accent2"/>
                    </a:solidFill>
                    <a:round/>
                  </a:ln>
                  <a:effectLst/>
                </c:spPr>
                <c:marker>
                  <c:symbol val="circle"/>
                  <c:size val="5"/>
                  <c:spPr>
                    <a:noFill/>
                    <a:ln w="9525">
                      <a:noFill/>
                    </a:ln>
                    <a:effectLst/>
                  </c:spPr>
                </c:marker>
                <c:cat>
                  <c:numRef>
                    <c:extLst>
                      <c:ext xmlns:c15="http://schemas.microsoft.com/office/drawing/2012/chart" uri="{02D57815-91ED-43cb-92C2-25804820EDAC}">
                        <c15:fullRef>
                          <c15:sqref>Benchmark!$G$10:$N$10</c15:sqref>
                        </c15:fullRef>
                        <c15:formulaRef>
                          <c15:sqref>Benchmark!$G$10:$N$10</c15:sqref>
                        </c15:formulaRef>
                      </c:ext>
                    </c:extLst>
                    <c:numCache>
                      <c:formatCode>0</c:formatCode>
                      <c:ptCount val="8"/>
                      <c:pt idx="0">
                        <c:v>2021</c:v>
                      </c:pt>
                      <c:pt idx="1">
                        <c:v>2022</c:v>
                      </c:pt>
                      <c:pt idx="2">
                        <c:v>2025</c:v>
                      </c:pt>
                      <c:pt idx="3">
                        <c:v>2030</c:v>
                      </c:pt>
                      <c:pt idx="4">
                        <c:v>2035</c:v>
                      </c:pt>
                      <c:pt idx="5">
                        <c:v>2040</c:v>
                      </c:pt>
                      <c:pt idx="6">
                        <c:v>2045</c:v>
                      </c:pt>
                      <c:pt idx="7">
                        <c:v>2050</c:v>
                      </c:pt>
                    </c:numCache>
                  </c:numRef>
                </c:cat>
                <c:val>
                  <c:numRef>
                    <c:extLst>
                      <c:ext xmlns:c15="http://schemas.microsoft.com/office/drawing/2012/chart" uri="{02D57815-91ED-43cb-92C2-25804820EDAC}">
                        <c15:fullRef>
                          <c15:sqref>'Proiezione inerziale'!$G$12:$T$12</c15:sqref>
                        </c15:fullRef>
                        <c15:formulaRef>
                          <c15:sqref>'Proiezione inerziale'!$G$12:$N$12</c15:sqref>
                        </c15:formulaRef>
                      </c:ext>
                    </c:extLst>
                    <c:numCache>
                      <c:formatCode>#,##0</c:formatCode>
                      <c:ptCount val="8"/>
                      <c:pt idx="0">
                        <c:v>0</c:v>
                      </c:pt>
                      <c:pt idx="1">
                        <c:v>0</c:v>
                      </c:pt>
                      <c:pt idx="2">
                        <c:v>0</c:v>
                      </c:pt>
                      <c:pt idx="3">
                        <c:v>0</c:v>
                      </c:pt>
                      <c:pt idx="4">
                        <c:v>0</c:v>
                      </c:pt>
                      <c:pt idx="5">
                        <c:v>0</c:v>
                      </c:pt>
                      <c:pt idx="6">
                        <c:v>0</c:v>
                      </c:pt>
                      <c:pt idx="7">
                        <c:v>0</c:v>
                      </c:pt>
                    </c:numCache>
                  </c:numRef>
                </c:val>
                <c:smooth val="0"/>
                <c:extLst xmlns:c15="http://schemas.microsoft.com/office/drawing/2012/chart">
                  <c:ext xmlns:c16="http://schemas.microsoft.com/office/drawing/2014/chart" uri="{C3380CC4-5D6E-409C-BE32-E72D297353CC}">
                    <c16:uniqueId val="{00000003-F465-4A52-8B0E-7DDFB8529F81}"/>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'Proiezione inerziale'!$D$13:$F$13</c15:sqref>
                        </c15:formulaRef>
                      </c:ext>
                    </c:extLst>
                    <c:strCache>
                      <c:ptCount val="3"/>
                      <c:pt idx="0">
                        <c:v>SCOPE 3</c:v>
                      </c:pt>
                    </c:strCache>
                  </c:strRef>
                </c:tx>
                <c:spPr>
                  <a:ln w="28575" cap="rnd">
                    <a:solidFill>
                      <a:schemeClr val="accent3"/>
                    </a:solidFill>
                    <a:round/>
                  </a:ln>
                  <a:effectLst/>
                </c:spPr>
                <c:marker>
                  <c:symbol val="circle"/>
                  <c:size val="5"/>
                  <c:spPr>
                    <a:noFill/>
                    <a:ln w="9525">
                      <a:noFill/>
                    </a:ln>
                    <a:effectLst/>
                  </c:spPr>
                </c:marker>
                <c:cat>
                  <c:numRef>
                    <c:extLst>
                      <c:ext xmlns:c15="http://schemas.microsoft.com/office/drawing/2012/chart" uri="{02D57815-91ED-43cb-92C2-25804820EDAC}">
                        <c15:fullRef>
                          <c15:sqref>Benchmark!$G$10:$N$10</c15:sqref>
                        </c15:fullRef>
                        <c15:formulaRef>
                          <c15:sqref>Benchmark!$G$10:$N$10</c15:sqref>
                        </c15:formulaRef>
                      </c:ext>
                    </c:extLst>
                    <c:numCache>
                      <c:formatCode>0</c:formatCode>
                      <c:ptCount val="8"/>
                      <c:pt idx="0">
                        <c:v>2021</c:v>
                      </c:pt>
                      <c:pt idx="1">
                        <c:v>2022</c:v>
                      </c:pt>
                      <c:pt idx="2">
                        <c:v>2025</c:v>
                      </c:pt>
                      <c:pt idx="3">
                        <c:v>2030</c:v>
                      </c:pt>
                      <c:pt idx="4">
                        <c:v>2035</c:v>
                      </c:pt>
                      <c:pt idx="5">
                        <c:v>2040</c:v>
                      </c:pt>
                      <c:pt idx="6">
                        <c:v>2045</c:v>
                      </c:pt>
                      <c:pt idx="7">
                        <c:v>2050</c:v>
                      </c:pt>
                    </c:numCache>
                  </c:numRef>
                </c:cat>
                <c:val>
                  <c:numRef>
                    <c:extLst>
                      <c:ext xmlns:c15="http://schemas.microsoft.com/office/drawing/2012/chart" uri="{02D57815-91ED-43cb-92C2-25804820EDAC}">
                        <c15:fullRef>
                          <c15:sqref>'Proiezione inerziale'!$G$13:$T$13</c15:sqref>
                        </c15:fullRef>
                        <c15:formulaRef>
                          <c15:sqref>'Proiezione inerziale'!$G$13:$N$13</c15:sqref>
                        </c15:formulaRef>
                      </c:ext>
                    </c:extLst>
                    <c:numCache>
                      <c:formatCode>#,##0</c:formatCode>
                      <c:ptCount val="8"/>
                      <c:pt idx="0">
                        <c:v>0</c:v>
                      </c:pt>
                      <c:pt idx="1">
                        <c:v>0</c:v>
                      </c:pt>
                      <c:pt idx="2">
                        <c:v>0</c:v>
                      </c:pt>
                      <c:pt idx="3">
                        <c:v>0</c:v>
                      </c:pt>
                      <c:pt idx="4">
                        <c:v>0</c:v>
                      </c:pt>
                      <c:pt idx="5">
                        <c:v>0</c:v>
                      </c:pt>
                      <c:pt idx="6">
                        <c:v>0</c:v>
                      </c:pt>
                      <c:pt idx="7">
                        <c:v>0</c:v>
                      </c:pt>
                    </c:numCache>
                  </c:numRef>
                </c:val>
                <c:smooth val="0"/>
                <c:extLst xmlns:c15="http://schemas.microsoft.com/office/drawing/2012/chart">
                  <c:ext xmlns:c16="http://schemas.microsoft.com/office/drawing/2014/chart" uri="{C3380CC4-5D6E-409C-BE32-E72D297353CC}">
                    <c16:uniqueId val="{00000004-F465-4A52-8B0E-7DDFB8529F81}"/>
                  </c:ext>
                </c:extLst>
              </c15:ser>
            </c15:filteredLineSeries>
            <c15:filteredLineSeries>
              <c15:ser>
                <c:idx val="3"/>
                <c:order val="3"/>
                <c:tx>
                  <c:v>Scope 1 B.</c:v>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extLst>
                      <c:ext xmlns:c15="http://schemas.microsoft.com/office/drawing/2012/chart" uri="{02D57815-91ED-43cb-92C2-25804820EDAC}">
                        <c15:fullRef>
                          <c15:sqref>Benchmark!$G$10:$N$10</c15:sqref>
                        </c15:fullRef>
                        <c15:formulaRef>
                          <c15:sqref>Benchmark!$G$10:$N$10</c15:sqref>
                        </c15:formulaRef>
                      </c:ext>
                    </c:extLst>
                    <c:numCache>
                      <c:formatCode>0</c:formatCode>
                      <c:ptCount val="8"/>
                      <c:pt idx="0">
                        <c:v>2021</c:v>
                      </c:pt>
                      <c:pt idx="1">
                        <c:v>2022</c:v>
                      </c:pt>
                      <c:pt idx="2">
                        <c:v>2025</c:v>
                      </c:pt>
                      <c:pt idx="3">
                        <c:v>2030</c:v>
                      </c:pt>
                      <c:pt idx="4">
                        <c:v>2035</c:v>
                      </c:pt>
                      <c:pt idx="5">
                        <c:v>2040</c:v>
                      </c:pt>
                      <c:pt idx="6">
                        <c:v>2045</c:v>
                      </c:pt>
                      <c:pt idx="7">
                        <c:v>2050</c:v>
                      </c:pt>
                    </c:numCache>
                  </c:numRef>
                </c:cat>
                <c:val>
                  <c:numRef>
                    <c:extLst>
                      <c:ext xmlns:c15="http://schemas.microsoft.com/office/drawing/2012/chart" uri="{02D57815-91ED-43cb-92C2-25804820EDAC}">
                        <c15:fullRef>
                          <c15:sqref>Benchmark!$G$11:$N$11</c15:sqref>
                        </c15:fullRef>
                        <c15:formulaRef>
                          <c15:sqref>Benchmark!$G$11:$N$11</c15:sqref>
                        </c15:formulaRef>
                      </c:ext>
                    </c:extLst>
                    <c:numCache>
                      <c:formatCode>#,##0</c:formatCode>
                      <c:ptCount val="8"/>
                      <c:pt idx="0">
                        <c:v>0</c:v>
                      </c:pt>
                      <c:pt idx="1">
                        <c:v>0</c:v>
                      </c:pt>
                      <c:pt idx="2">
                        <c:v>0</c:v>
                      </c:pt>
                      <c:pt idx="3">
                        <c:v>0</c:v>
                      </c:pt>
                      <c:pt idx="4">
                        <c:v>0</c:v>
                      </c:pt>
                      <c:pt idx="5">
                        <c:v>0</c:v>
                      </c:pt>
                      <c:pt idx="6">
                        <c:v>0</c:v>
                      </c:pt>
                      <c:pt idx="7">
                        <c:v>0</c:v>
                      </c:pt>
                    </c:numCache>
                  </c:numRef>
                </c:val>
                <c:smooth val="0"/>
                <c:extLst xmlns:c15="http://schemas.microsoft.com/office/drawing/2012/chart">
                  <c:ext xmlns:c16="http://schemas.microsoft.com/office/drawing/2014/chart" uri="{C3380CC4-5D6E-409C-BE32-E72D297353CC}">
                    <c16:uniqueId val="{00000005-F465-4A52-8B0E-7DDFB8529F81}"/>
                  </c:ext>
                </c:extLst>
              </c15:ser>
            </c15:filteredLineSeries>
            <c15:filteredLineSeries>
              <c15:ser>
                <c:idx val="4"/>
                <c:order val="4"/>
                <c:tx>
                  <c:v>Scope 2 P.I.</c:v>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extLst>
                      <c:ext xmlns:c15="http://schemas.microsoft.com/office/drawing/2012/chart" uri="{02D57815-91ED-43cb-92C2-25804820EDAC}">
                        <c15:fullRef>
                          <c15:sqref>Benchmark!$G$10:$N$10</c15:sqref>
                        </c15:fullRef>
                        <c15:formulaRef>
                          <c15:sqref>Benchmark!$G$10:$N$10</c15:sqref>
                        </c15:formulaRef>
                      </c:ext>
                    </c:extLst>
                    <c:numCache>
                      <c:formatCode>0</c:formatCode>
                      <c:ptCount val="8"/>
                      <c:pt idx="0">
                        <c:v>2021</c:v>
                      </c:pt>
                      <c:pt idx="1">
                        <c:v>2022</c:v>
                      </c:pt>
                      <c:pt idx="2">
                        <c:v>2025</c:v>
                      </c:pt>
                      <c:pt idx="3">
                        <c:v>2030</c:v>
                      </c:pt>
                      <c:pt idx="4">
                        <c:v>2035</c:v>
                      </c:pt>
                      <c:pt idx="5">
                        <c:v>2040</c:v>
                      </c:pt>
                      <c:pt idx="6">
                        <c:v>2045</c:v>
                      </c:pt>
                      <c:pt idx="7">
                        <c:v>2050</c:v>
                      </c:pt>
                    </c:numCache>
                  </c:numRef>
                </c:cat>
                <c:val>
                  <c:numRef>
                    <c:extLst>
                      <c:ext xmlns:c15="http://schemas.microsoft.com/office/drawing/2012/chart" uri="{02D57815-91ED-43cb-92C2-25804820EDAC}">
                        <c15:fullRef>
                          <c15:sqref>'Proiezione inerziale'!$G$12:$T$12</c15:sqref>
                        </c15:fullRef>
                        <c15:formulaRef>
                          <c15:sqref>'Proiezione inerziale'!$G$12:$N$12</c15:sqref>
                        </c15:formulaRef>
                      </c:ext>
                    </c:extLst>
                    <c:numCache>
                      <c:formatCode>#,##0</c:formatCode>
                      <c:ptCount val="8"/>
                      <c:pt idx="0">
                        <c:v>0</c:v>
                      </c:pt>
                      <c:pt idx="1">
                        <c:v>0</c:v>
                      </c:pt>
                      <c:pt idx="2">
                        <c:v>0</c:v>
                      </c:pt>
                      <c:pt idx="3">
                        <c:v>0</c:v>
                      </c:pt>
                      <c:pt idx="4">
                        <c:v>0</c:v>
                      </c:pt>
                      <c:pt idx="5">
                        <c:v>0</c:v>
                      </c:pt>
                      <c:pt idx="6">
                        <c:v>0</c:v>
                      </c:pt>
                      <c:pt idx="7">
                        <c:v>0</c:v>
                      </c:pt>
                    </c:numCache>
                  </c:numRef>
                </c:val>
                <c:smooth val="0"/>
                <c:extLst xmlns:c15="http://schemas.microsoft.com/office/drawing/2012/chart">
                  <c:ext xmlns:c16="http://schemas.microsoft.com/office/drawing/2014/chart" uri="{C3380CC4-5D6E-409C-BE32-E72D297353CC}">
                    <c16:uniqueId val="{00000006-F465-4A52-8B0E-7DDFB8529F81}"/>
                  </c:ext>
                </c:extLst>
              </c15:ser>
            </c15:filteredLineSeries>
            <c15:filteredLineSeries>
              <c15:ser>
                <c:idx val="5"/>
                <c:order val="5"/>
                <c:tx>
                  <c:v>Scope 2 B.</c:v>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extLst>
                      <c:ext xmlns:c15="http://schemas.microsoft.com/office/drawing/2012/chart" uri="{02D57815-91ED-43cb-92C2-25804820EDAC}">
                        <c15:fullRef>
                          <c15:sqref>Benchmark!$G$10:$N$10</c15:sqref>
                        </c15:fullRef>
                        <c15:formulaRef>
                          <c15:sqref>Benchmark!$G$10:$N$10</c15:sqref>
                        </c15:formulaRef>
                      </c:ext>
                    </c:extLst>
                    <c:numCache>
                      <c:formatCode>0</c:formatCode>
                      <c:ptCount val="8"/>
                      <c:pt idx="0">
                        <c:v>2021</c:v>
                      </c:pt>
                      <c:pt idx="1">
                        <c:v>2022</c:v>
                      </c:pt>
                      <c:pt idx="2">
                        <c:v>2025</c:v>
                      </c:pt>
                      <c:pt idx="3">
                        <c:v>2030</c:v>
                      </c:pt>
                      <c:pt idx="4">
                        <c:v>2035</c:v>
                      </c:pt>
                      <c:pt idx="5">
                        <c:v>2040</c:v>
                      </c:pt>
                      <c:pt idx="6">
                        <c:v>2045</c:v>
                      </c:pt>
                      <c:pt idx="7">
                        <c:v>2050</c:v>
                      </c:pt>
                    </c:numCache>
                  </c:numRef>
                </c:cat>
                <c:val>
                  <c:numRef>
                    <c:extLst>
                      <c:ext xmlns:c15="http://schemas.microsoft.com/office/drawing/2012/chart" uri="{02D57815-91ED-43cb-92C2-25804820EDAC}">
                        <c15:fullRef>
                          <c15:sqref>Benchmark!$G$12:$N$12</c15:sqref>
                        </c15:fullRef>
                        <c15:formulaRef>
                          <c15:sqref>Benchmark!$G$12:$N$12</c15:sqref>
                        </c15:formulaRef>
                      </c:ext>
                    </c:extLst>
                    <c:numCache>
                      <c:formatCode>#,##0</c:formatCode>
                      <c:ptCount val="8"/>
                      <c:pt idx="0">
                        <c:v>0</c:v>
                      </c:pt>
                      <c:pt idx="1">
                        <c:v>0</c:v>
                      </c:pt>
                      <c:pt idx="2">
                        <c:v>0</c:v>
                      </c:pt>
                      <c:pt idx="3">
                        <c:v>0</c:v>
                      </c:pt>
                      <c:pt idx="4">
                        <c:v>0</c:v>
                      </c:pt>
                      <c:pt idx="5">
                        <c:v>0</c:v>
                      </c:pt>
                      <c:pt idx="6">
                        <c:v>0</c:v>
                      </c:pt>
                      <c:pt idx="7">
                        <c:v>0</c:v>
                      </c:pt>
                    </c:numCache>
                  </c:numRef>
                </c:val>
                <c:smooth val="0"/>
                <c:extLst xmlns:c15="http://schemas.microsoft.com/office/drawing/2012/chart">
                  <c:ext xmlns:c16="http://schemas.microsoft.com/office/drawing/2014/chart" uri="{C3380CC4-5D6E-409C-BE32-E72D297353CC}">
                    <c16:uniqueId val="{00000007-F465-4A52-8B0E-7DDFB8529F81}"/>
                  </c:ext>
                </c:extLst>
              </c15:ser>
            </c15:filteredLineSeries>
            <c15:filteredLineSeries>
              <c15:ser>
                <c:idx val="6"/>
                <c:order val="6"/>
                <c:tx>
                  <c:v>Scope 3 P.I.</c:v>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extLst>
                      <c:ext xmlns:c15="http://schemas.microsoft.com/office/drawing/2012/chart" uri="{02D57815-91ED-43cb-92C2-25804820EDAC}">
                        <c15:fullRef>
                          <c15:sqref>Benchmark!$G$10:$N$10</c15:sqref>
                        </c15:fullRef>
                        <c15:formulaRef>
                          <c15:sqref>Benchmark!$G$10:$N$10</c15:sqref>
                        </c15:formulaRef>
                      </c:ext>
                    </c:extLst>
                    <c:numCache>
                      <c:formatCode>0</c:formatCode>
                      <c:ptCount val="8"/>
                      <c:pt idx="0">
                        <c:v>2021</c:v>
                      </c:pt>
                      <c:pt idx="1">
                        <c:v>2022</c:v>
                      </c:pt>
                      <c:pt idx="2">
                        <c:v>2025</c:v>
                      </c:pt>
                      <c:pt idx="3">
                        <c:v>2030</c:v>
                      </c:pt>
                      <c:pt idx="4">
                        <c:v>2035</c:v>
                      </c:pt>
                      <c:pt idx="5">
                        <c:v>2040</c:v>
                      </c:pt>
                      <c:pt idx="6">
                        <c:v>2045</c:v>
                      </c:pt>
                      <c:pt idx="7">
                        <c:v>2050</c:v>
                      </c:pt>
                    </c:numCache>
                  </c:numRef>
                </c:cat>
                <c:val>
                  <c:numRef>
                    <c:extLst>
                      <c:ext xmlns:c15="http://schemas.microsoft.com/office/drawing/2012/chart" uri="{02D57815-91ED-43cb-92C2-25804820EDAC}">
                        <c15:fullRef>
                          <c15:sqref>'Proiezione inerziale'!$G$13:$T$13</c15:sqref>
                        </c15:fullRef>
                        <c15:formulaRef>
                          <c15:sqref>'Proiezione inerziale'!$G$13:$N$13</c15:sqref>
                        </c15:formulaRef>
                      </c:ext>
                    </c:extLst>
                    <c:numCache>
                      <c:formatCode>#,##0</c:formatCode>
                      <c:ptCount val="8"/>
                      <c:pt idx="0">
                        <c:v>0</c:v>
                      </c:pt>
                      <c:pt idx="1">
                        <c:v>0</c:v>
                      </c:pt>
                      <c:pt idx="2">
                        <c:v>0</c:v>
                      </c:pt>
                      <c:pt idx="3">
                        <c:v>0</c:v>
                      </c:pt>
                      <c:pt idx="4">
                        <c:v>0</c:v>
                      </c:pt>
                      <c:pt idx="5">
                        <c:v>0</c:v>
                      </c:pt>
                      <c:pt idx="6">
                        <c:v>0</c:v>
                      </c:pt>
                      <c:pt idx="7">
                        <c:v>0</c:v>
                      </c:pt>
                    </c:numCache>
                  </c:numRef>
                </c:val>
                <c:smooth val="0"/>
                <c:extLst xmlns:c15="http://schemas.microsoft.com/office/drawing/2012/chart">
                  <c:ext xmlns:c16="http://schemas.microsoft.com/office/drawing/2014/chart" uri="{C3380CC4-5D6E-409C-BE32-E72D297353CC}">
                    <c16:uniqueId val="{00000000-F465-4A52-8B0E-7DDFB8529F81}"/>
                  </c:ext>
                </c:extLst>
              </c15:ser>
            </c15:filteredLineSeries>
            <c15:filteredLineSeries>
              <c15:ser>
                <c:idx val="7"/>
                <c:order val="7"/>
                <c:tx>
                  <c:v>Scope 3 B.</c:v>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numRef>
                    <c:extLst>
                      <c:ext xmlns:c15="http://schemas.microsoft.com/office/drawing/2012/chart" uri="{02D57815-91ED-43cb-92C2-25804820EDAC}">
                        <c15:fullRef>
                          <c15:sqref>Benchmark!$G$10:$N$10</c15:sqref>
                        </c15:fullRef>
                        <c15:formulaRef>
                          <c15:sqref>Benchmark!$G$10:$N$10</c15:sqref>
                        </c15:formulaRef>
                      </c:ext>
                    </c:extLst>
                    <c:numCache>
                      <c:formatCode>0</c:formatCode>
                      <c:ptCount val="8"/>
                      <c:pt idx="0">
                        <c:v>2021</c:v>
                      </c:pt>
                      <c:pt idx="1">
                        <c:v>2022</c:v>
                      </c:pt>
                      <c:pt idx="2">
                        <c:v>2025</c:v>
                      </c:pt>
                      <c:pt idx="3">
                        <c:v>2030</c:v>
                      </c:pt>
                      <c:pt idx="4">
                        <c:v>2035</c:v>
                      </c:pt>
                      <c:pt idx="5">
                        <c:v>2040</c:v>
                      </c:pt>
                      <c:pt idx="6">
                        <c:v>2045</c:v>
                      </c:pt>
                      <c:pt idx="7">
                        <c:v>2050</c:v>
                      </c:pt>
                    </c:numCache>
                  </c:numRef>
                </c:cat>
                <c:val>
                  <c:numRef>
                    <c:extLst>
                      <c:ext xmlns:c15="http://schemas.microsoft.com/office/drawing/2012/chart" uri="{02D57815-91ED-43cb-92C2-25804820EDAC}">
                        <c15:fullRef>
                          <c15:sqref>Benchmark!$G$13:$N$13</c15:sqref>
                        </c15:fullRef>
                        <c15:formulaRef>
                          <c15:sqref>Benchmark!$G$13:$N$13</c15:sqref>
                        </c15:formulaRef>
                      </c:ext>
                    </c:extLst>
                    <c:numCache>
                      <c:formatCode>#,##0</c:formatCode>
                      <c:ptCount val="8"/>
                      <c:pt idx="0">
                        <c:v>0</c:v>
                      </c:pt>
                      <c:pt idx="1">
                        <c:v>0</c:v>
                      </c:pt>
                      <c:pt idx="2">
                        <c:v>0</c:v>
                      </c:pt>
                      <c:pt idx="3">
                        <c:v>0</c:v>
                      </c:pt>
                      <c:pt idx="4">
                        <c:v>0</c:v>
                      </c:pt>
                      <c:pt idx="5">
                        <c:v>0</c:v>
                      </c:pt>
                      <c:pt idx="6">
                        <c:v>0</c:v>
                      </c:pt>
                      <c:pt idx="7">
                        <c:v>0</c:v>
                      </c:pt>
                    </c:numCache>
                  </c:numRef>
                </c:val>
                <c:smooth val="0"/>
                <c:extLst xmlns:c15="http://schemas.microsoft.com/office/drawing/2012/chart">
                  <c:ext xmlns:c16="http://schemas.microsoft.com/office/drawing/2014/chart" uri="{C3380CC4-5D6E-409C-BE32-E72D297353CC}">
                    <c16:uniqueId val="{00000001-F465-4A52-8B0E-7DDFB8529F81}"/>
                  </c:ext>
                </c:extLst>
              </c15:ser>
            </c15:filteredLineSeries>
          </c:ext>
        </c:extLst>
      </c:lineChart>
      <c:catAx>
        <c:axId val="153929326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it-IT"/>
          </a:p>
        </c:txPr>
        <c:crossAx val="1466073200"/>
        <c:crosses val="autoZero"/>
        <c:auto val="1"/>
        <c:lblAlgn val="ctr"/>
        <c:lblOffset val="100"/>
        <c:noMultiLvlLbl val="0"/>
      </c:catAx>
      <c:valAx>
        <c:axId val="14660732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it-IT"/>
          </a:p>
        </c:txPr>
        <c:crossAx val="15392932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8.png"/><Relationship Id="rId5" Type="http://schemas.openxmlformats.org/officeDocument/2006/relationships/chart" Target="../charts/chart6.xml"/><Relationship Id="rId4"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233478</xdr:colOff>
      <xdr:row>0</xdr:row>
      <xdr:rowOff>114645</xdr:rowOff>
    </xdr:from>
    <xdr:to>
      <xdr:col>19</xdr:col>
      <xdr:colOff>600370</xdr:colOff>
      <xdr:row>20</xdr:row>
      <xdr:rowOff>132516</xdr:rowOff>
    </xdr:to>
    <xdr:pic>
      <xdr:nvPicPr>
        <xdr:cNvPr id="2" name="Immagine 1">
          <a:extLst>
            <a:ext uri="{FF2B5EF4-FFF2-40B4-BE49-F238E27FC236}">
              <a16:creationId xmlns:a16="http://schemas.microsoft.com/office/drawing/2014/main" id="{3A91EAF7-1AFE-1E89-AEF3-A83CB3CB2E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33478" y="114645"/>
          <a:ext cx="11895670" cy="36867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68854</xdr:colOff>
      <xdr:row>0</xdr:row>
      <xdr:rowOff>116417</xdr:rowOff>
    </xdr:from>
    <xdr:to>
      <xdr:col>3</xdr:col>
      <xdr:colOff>3226705</xdr:colOff>
      <xdr:row>1</xdr:row>
      <xdr:rowOff>415774</xdr:rowOff>
    </xdr:to>
    <xdr:pic>
      <xdr:nvPicPr>
        <xdr:cNvPr id="2" name="Immagine 1">
          <a:extLst>
            <a:ext uri="{FF2B5EF4-FFF2-40B4-BE49-F238E27FC236}">
              <a16:creationId xmlns:a16="http://schemas.microsoft.com/office/drawing/2014/main" id="{F07D3660-F733-4223-A18C-C03FD3BBFB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8854" y="116417"/>
          <a:ext cx="3157851" cy="997857"/>
        </a:xfrm>
        <a:prstGeom prst="rect">
          <a:avLst/>
        </a:prstGeom>
      </xdr:spPr>
    </xdr:pic>
    <xdr:clientData/>
  </xdr:twoCellAnchor>
  <xdr:twoCellAnchor>
    <xdr:from>
      <xdr:col>5</xdr:col>
      <xdr:colOff>787400</xdr:colOff>
      <xdr:row>0</xdr:row>
      <xdr:rowOff>107950</xdr:rowOff>
    </xdr:from>
    <xdr:to>
      <xdr:col>16</xdr:col>
      <xdr:colOff>203200</xdr:colOff>
      <xdr:row>28</xdr:row>
      <xdr:rowOff>50800</xdr:rowOff>
    </xdr:to>
    <xdr:graphicFrame macro="">
      <xdr:nvGraphicFramePr>
        <xdr:cNvPr id="3" name="Grafico 2">
          <a:extLst>
            <a:ext uri="{FF2B5EF4-FFF2-40B4-BE49-F238E27FC236}">
              <a16:creationId xmlns:a16="http://schemas.microsoft.com/office/drawing/2014/main" id="{219CD4D4-B95A-45F2-A25B-C9EB8E0A33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774700</xdr:colOff>
      <xdr:row>32</xdr:row>
      <xdr:rowOff>25400</xdr:rowOff>
    </xdr:from>
    <xdr:to>
      <xdr:col>16</xdr:col>
      <xdr:colOff>190500</xdr:colOff>
      <xdr:row>69</xdr:row>
      <xdr:rowOff>95250</xdr:rowOff>
    </xdr:to>
    <xdr:graphicFrame macro="">
      <xdr:nvGraphicFramePr>
        <xdr:cNvPr id="4" name="Grafico 3">
          <a:extLst>
            <a:ext uri="{FF2B5EF4-FFF2-40B4-BE49-F238E27FC236}">
              <a16:creationId xmlns:a16="http://schemas.microsoft.com/office/drawing/2014/main" id="{E80D145A-6D9B-45F5-96A8-6804DE80D1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762000</xdr:colOff>
      <xdr:row>74</xdr:row>
      <xdr:rowOff>42333</xdr:rowOff>
    </xdr:from>
    <xdr:to>
      <xdr:col>16</xdr:col>
      <xdr:colOff>177800</xdr:colOff>
      <xdr:row>111</xdr:row>
      <xdr:rowOff>112183</xdr:rowOff>
    </xdr:to>
    <xdr:graphicFrame macro="">
      <xdr:nvGraphicFramePr>
        <xdr:cNvPr id="5" name="Grafico 4">
          <a:extLst>
            <a:ext uri="{FF2B5EF4-FFF2-40B4-BE49-F238E27FC236}">
              <a16:creationId xmlns:a16="http://schemas.microsoft.com/office/drawing/2014/main" id="{BDE2CF4C-C562-424C-A5D9-8249FE1026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698500</xdr:colOff>
      <xdr:row>114</xdr:row>
      <xdr:rowOff>148167</xdr:rowOff>
    </xdr:from>
    <xdr:to>
      <xdr:col>16</xdr:col>
      <xdr:colOff>114300</xdr:colOff>
      <xdr:row>152</xdr:row>
      <xdr:rowOff>27517</xdr:rowOff>
    </xdr:to>
    <xdr:graphicFrame macro="">
      <xdr:nvGraphicFramePr>
        <xdr:cNvPr id="6" name="Grafico 5">
          <a:extLst>
            <a:ext uri="{FF2B5EF4-FFF2-40B4-BE49-F238E27FC236}">
              <a16:creationId xmlns:a16="http://schemas.microsoft.com/office/drawing/2014/main" id="{7AD2CF61-0D26-4386-95C5-80D618F2E6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98344</xdr:colOff>
      <xdr:row>0</xdr:row>
      <xdr:rowOff>69850</xdr:rowOff>
    </xdr:from>
    <xdr:to>
      <xdr:col>4</xdr:col>
      <xdr:colOff>942360</xdr:colOff>
      <xdr:row>1</xdr:row>
      <xdr:rowOff>97064</xdr:rowOff>
    </xdr:to>
    <xdr:pic>
      <xdr:nvPicPr>
        <xdr:cNvPr id="10" name="Immagine 9">
          <a:extLst>
            <a:ext uri="{FF2B5EF4-FFF2-40B4-BE49-F238E27FC236}">
              <a16:creationId xmlns:a16="http://schemas.microsoft.com/office/drawing/2014/main" id="{0BDD9217-007B-412E-A1EE-ABAD7E7EB3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98344" y="69850"/>
          <a:ext cx="3180816" cy="10051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161925</xdr:rowOff>
    </xdr:from>
    <xdr:to>
      <xdr:col>1</xdr:col>
      <xdr:colOff>956418</xdr:colOff>
      <xdr:row>0</xdr:row>
      <xdr:rowOff>521925</xdr:rowOff>
    </xdr:to>
    <xdr:grpSp>
      <xdr:nvGrpSpPr>
        <xdr:cNvPr id="2" name="Gruppo 1">
          <a:extLst>
            <a:ext uri="{FF2B5EF4-FFF2-40B4-BE49-F238E27FC236}">
              <a16:creationId xmlns:a16="http://schemas.microsoft.com/office/drawing/2014/main" id="{8939468E-3744-43BB-A439-6B2F97C9740D}"/>
            </a:ext>
          </a:extLst>
        </xdr:cNvPr>
        <xdr:cNvGrpSpPr>
          <a:grpSpLocks noChangeAspect="1"/>
        </xdr:cNvGrpSpPr>
      </xdr:nvGrpSpPr>
      <xdr:grpSpPr>
        <a:xfrm>
          <a:off x="152400" y="161925"/>
          <a:ext cx="1413618" cy="360000"/>
          <a:chOff x="2751545" y="382104"/>
          <a:chExt cx="2123109" cy="541020"/>
        </a:xfrm>
      </xdr:grpSpPr>
      <xdr:pic>
        <xdr:nvPicPr>
          <xdr:cNvPr id="3" name="object 5">
            <a:extLst>
              <a:ext uri="{FF2B5EF4-FFF2-40B4-BE49-F238E27FC236}">
                <a16:creationId xmlns:a16="http://schemas.microsoft.com/office/drawing/2014/main" id="{34B14B09-ADF1-0B97-BD3C-E51775CF45CD}"/>
              </a:ext>
            </a:extLst>
          </xdr:cNvPr>
          <xdr:cNvPicPr/>
        </xdr:nvPicPr>
        <xdr:blipFill>
          <a:blip xmlns:r="http://schemas.openxmlformats.org/officeDocument/2006/relationships" r:embed="rId1" cstate="print"/>
          <a:stretch>
            <a:fillRect/>
          </a:stretch>
        </xdr:blipFill>
        <xdr:spPr>
          <a:xfrm>
            <a:off x="3531576" y="450782"/>
            <a:ext cx="1343078" cy="200162"/>
          </a:xfrm>
          <a:prstGeom prst="rect">
            <a:avLst/>
          </a:prstGeom>
        </xdr:spPr>
      </xdr:pic>
      <xdr:pic>
        <xdr:nvPicPr>
          <xdr:cNvPr id="4" name="object 6">
            <a:extLst>
              <a:ext uri="{FF2B5EF4-FFF2-40B4-BE49-F238E27FC236}">
                <a16:creationId xmlns:a16="http://schemas.microsoft.com/office/drawing/2014/main" id="{1114CCE7-888C-50BD-EFA0-41B3D6E03DE7}"/>
              </a:ext>
            </a:extLst>
          </xdr:cNvPr>
          <xdr:cNvPicPr/>
        </xdr:nvPicPr>
        <xdr:blipFill>
          <a:blip xmlns:r="http://schemas.openxmlformats.org/officeDocument/2006/relationships" r:embed="rId2" cstate="print"/>
          <a:stretch>
            <a:fillRect/>
          </a:stretch>
        </xdr:blipFill>
        <xdr:spPr>
          <a:xfrm>
            <a:off x="2751545" y="449267"/>
            <a:ext cx="319139" cy="202971"/>
          </a:xfrm>
          <a:prstGeom prst="rect">
            <a:avLst/>
          </a:prstGeom>
        </xdr:spPr>
      </xdr:pic>
      <xdr:pic>
        <xdr:nvPicPr>
          <xdr:cNvPr id="5" name="object 7">
            <a:extLst>
              <a:ext uri="{FF2B5EF4-FFF2-40B4-BE49-F238E27FC236}">
                <a16:creationId xmlns:a16="http://schemas.microsoft.com/office/drawing/2014/main" id="{9115B11C-D43B-D221-32C1-FCD1A1E8F0D2}"/>
              </a:ext>
            </a:extLst>
          </xdr:cNvPr>
          <xdr:cNvPicPr/>
        </xdr:nvPicPr>
        <xdr:blipFill>
          <a:blip xmlns:r="http://schemas.openxmlformats.org/officeDocument/2006/relationships" r:embed="rId3" cstate="print"/>
          <a:stretch>
            <a:fillRect/>
          </a:stretch>
        </xdr:blipFill>
        <xdr:spPr>
          <a:xfrm>
            <a:off x="3102780" y="447555"/>
            <a:ext cx="134404" cy="206425"/>
          </a:xfrm>
          <a:prstGeom prst="rect">
            <a:avLst/>
          </a:prstGeom>
        </xdr:spPr>
      </xdr:pic>
      <xdr:sp macro="" textlink="">
        <xdr:nvSpPr>
          <xdr:cNvPr id="6" name="object 8">
            <a:extLst>
              <a:ext uri="{FF2B5EF4-FFF2-40B4-BE49-F238E27FC236}">
                <a16:creationId xmlns:a16="http://schemas.microsoft.com/office/drawing/2014/main" id="{467C300A-CF01-3B25-0138-E3D3B2D8706C}"/>
              </a:ext>
            </a:extLst>
          </xdr:cNvPr>
          <xdr:cNvSpPr/>
        </xdr:nvSpPr>
        <xdr:spPr>
          <a:xfrm>
            <a:off x="3263608" y="382104"/>
            <a:ext cx="204470" cy="541020"/>
          </a:xfrm>
          <a:custGeom>
            <a:avLst/>
            <a:gdLst/>
            <a:ahLst/>
            <a:cxnLst/>
            <a:rect l="l" t="t" r="r" b="b"/>
            <a:pathLst>
              <a:path w="204470" h="541019">
                <a:moveTo>
                  <a:pt x="120332" y="66941"/>
                </a:moveTo>
                <a:lnTo>
                  <a:pt x="0" y="66941"/>
                </a:lnTo>
                <a:lnTo>
                  <a:pt x="0" y="102501"/>
                </a:lnTo>
                <a:lnTo>
                  <a:pt x="0" y="150761"/>
                </a:lnTo>
                <a:lnTo>
                  <a:pt x="0" y="185051"/>
                </a:lnTo>
                <a:lnTo>
                  <a:pt x="0" y="234581"/>
                </a:lnTo>
                <a:lnTo>
                  <a:pt x="0" y="270141"/>
                </a:lnTo>
                <a:lnTo>
                  <a:pt x="120332" y="270141"/>
                </a:lnTo>
                <a:lnTo>
                  <a:pt x="120332" y="234581"/>
                </a:lnTo>
                <a:lnTo>
                  <a:pt x="35674" y="234581"/>
                </a:lnTo>
                <a:lnTo>
                  <a:pt x="35674" y="185051"/>
                </a:lnTo>
                <a:lnTo>
                  <a:pt x="107746" y="185051"/>
                </a:lnTo>
                <a:lnTo>
                  <a:pt x="107746" y="150761"/>
                </a:lnTo>
                <a:lnTo>
                  <a:pt x="35674" y="150761"/>
                </a:lnTo>
                <a:lnTo>
                  <a:pt x="35674" y="102501"/>
                </a:lnTo>
                <a:lnTo>
                  <a:pt x="120332" y="102501"/>
                </a:lnTo>
                <a:lnTo>
                  <a:pt x="120332" y="66941"/>
                </a:lnTo>
                <a:close/>
              </a:path>
              <a:path w="204470" h="541019">
                <a:moveTo>
                  <a:pt x="204177" y="0"/>
                </a:moveTo>
                <a:lnTo>
                  <a:pt x="187312" y="0"/>
                </a:lnTo>
                <a:lnTo>
                  <a:pt x="187312" y="540804"/>
                </a:lnTo>
                <a:lnTo>
                  <a:pt x="204177" y="540804"/>
                </a:lnTo>
                <a:lnTo>
                  <a:pt x="204177" y="0"/>
                </a:lnTo>
                <a:close/>
              </a:path>
            </a:pathLst>
          </a:custGeom>
          <a:solidFill>
            <a:srgbClr val="002E6E"/>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sz="3192">
              <a:latin typeface="+mn-lt"/>
              <a:ea typeface="+mn-ea"/>
              <a:cs typeface="+mn-cs"/>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990600</xdr:colOff>
      <xdr:row>0</xdr:row>
      <xdr:rowOff>127000</xdr:rowOff>
    </xdr:from>
    <xdr:to>
      <xdr:col>3</xdr:col>
      <xdr:colOff>2839899</xdr:colOff>
      <xdr:row>1</xdr:row>
      <xdr:rowOff>84890</xdr:rowOff>
    </xdr:to>
    <xdr:pic>
      <xdr:nvPicPr>
        <xdr:cNvPr id="2" name="Picture 1" descr="Azienda e Storia - Cogeis SpA">
          <a:extLst>
            <a:ext uri="{FF2B5EF4-FFF2-40B4-BE49-F238E27FC236}">
              <a16:creationId xmlns:a16="http://schemas.microsoft.com/office/drawing/2014/main" id="{72E44A8B-3FD1-42E3-8E66-B552F84071D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942" t="24710" r="17651" b="17633"/>
        <a:stretch/>
      </xdr:blipFill>
      <xdr:spPr bwMode="auto">
        <a:xfrm>
          <a:off x="1333500" y="127000"/>
          <a:ext cx="1849299" cy="93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171450</xdr:colOff>
      <xdr:row>7</xdr:row>
      <xdr:rowOff>79049</xdr:rowOff>
    </xdr:from>
    <xdr:to>
      <xdr:col>13</xdr:col>
      <xdr:colOff>333375</xdr:colOff>
      <xdr:row>7</xdr:row>
      <xdr:rowOff>381001</xdr:rowOff>
    </xdr:to>
    <xdr:sp macro="" textlink="">
      <xdr:nvSpPr>
        <xdr:cNvPr id="2" name="Freccia a destra 1">
          <a:extLst>
            <a:ext uri="{FF2B5EF4-FFF2-40B4-BE49-F238E27FC236}">
              <a16:creationId xmlns:a16="http://schemas.microsoft.com/office/drawing/2014/main" id="{C3D01CE1-40B7-4373-A7A4-DD1B7F6DC7D4}"/>
            </a:ext>
          </a:extLst>
        </xdr:cNvPr>
        <xdr:cNvSpPr/>
      </xdr:nvSpPr>
      <xdr:spPr>
        <a:xfrm>
          <a:off x="7143750" y="841049"/>
          <a:ext cx="742950" cy="301952"/>
        </a:xfrm>
        <a:prstGeom prst="rightArrow">
          <a:avLst>
            <a:gd name="adj1" fmla="val 50000"/>
            <a:gd name="adj2" fmla="val 103626"/>
          </a:avLst>
        </a:prstGeom>
        <a:solidFill>
          <a:schemeClr val="accent5">
            <a:lumMod val="75000"/>
          </a:schemeClr>
        </a:solidFill>
        <a:ln w="571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editAs="oneCell">
    <xdr:from>
      <xdr:col>0</xdr:col>
      <xdr:colOff>188070</xdr:colOff>
      <xdr:row>0</xdr:row>
      <xdr:rowOff>161925</xdr:rowOff>
    </xdr:from>
    <xdr:to>
      <xdr:col>4</xdr:col>
      <xdr:colOff>253255</xdr:colOff>
      <xdr:row>5</xdr:row>
      <xdr:rowOff>30280</xdr:rowOff>
    </xdr:to>
    <xdr:pic>
      <xdr:nvPicPr>
        <xdr:cNvPr id="3" name="Immagine 2">
          <a:extLst>
            <a:ext uri="{FF2B5EF4-FFF2-40B4-BE49-F238E27FC236}">
              <a16:creationId xmlns:a16="http://schemas.microsoft.com/office/drawing/2014/main" id="{7D322228-014B-4E57-9891-303E2BA123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88070" y="161925"/>
          <a:ext cx="2503585" cy="7891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128334</xdr:colOff>
      <xdr:row>0</xdr:row>
      <xdr:rowOff>158750</xdr:rowOff>
    </xdr:from>
    <xdr:to>
      <xdr:col>3</xdr:col>
      <xdr:colOff>3294224</xdr:colOff>
      <xdr:row>1</xdr:row>
      <xdr:rowOff>458107</xdr:rowOff>
    </xdr:to>
    <xdr:pic>
      <xdr:nvPicPr>
        <xdr:cNvPr id="2" name="Immagine 1">
          <a:extLst>
            <a:ext uri="{FF2B5EF4-FFF2-40B4-BE49-F238E27FC236}">
              <a16:creationId xmlns:a16="http://schemas.microsoft.com/office/drawing/2014/main" id="{D598332A-B515-059F-7B9B-4398511AEB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8334" y="158750"/>
          <a:ext cx="3165890" cy="9978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206437</xdr:colOff>
      <xdr:row>0</xdr:row>
      <xdr:rowOff>133350</xdr:rowOff>
    </xdr:from>
    <xdr:to>
      <xdr:col>3</xdr:col>
      <xdr:colOff>3364288</xdr:colOff>
      <xdr:row>1</xdr:row>
      <xdr:rowOff>432707</xdr:rowOff>
    </xdr:to>
    <xdr:pic>
      <xdr:nvPicPr>
        <xdr:cNvPr id="2" name="Immagine 1">
          <a:extLst>
            <a:ext uri="{FF2B5EF4-FFF2-40B4-BE49-F238E27FC236}">
              <a16:creationId xmlns:a16="http://schemas.microsoft.com/office/drawing/2014/main" id="{C7A6828B-7119-42EF-9271-CC70E7901B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06437" y="133350"/>
          <a:ext cx="3157851" cy="997857"/>
        </a:xfrm>
        <a:prstGeom prst="rect">
          <a:avLst/>
        </a:prstGeom>
      </xdr:spPr>
    </xdr:pic>
    <xdr:clientData/>
  </xdr:twoCellAnchor>
  <xdr:twoCellAnchor>
    <xdr:from>
      <xdr:col>3</xdr:col>
      <xdr:colOff>76200</xdr:colOff>
      <xdr:row>9</xdr:row>
      <xdr:rowOff>146050</xdr:rowOff>
    </xdr:from>
    <xdr:to>
      <xdr:col>12</xdr:col>
      <xdr:colOff>38100</xdr:colOff>
      <xdr:row>31</xdr:row>
      <xdr:rowOff>76200</xdr:rowOff>
    </xdr:to>
    <xdr:graphicFrame macro="">
      <xdr:nvGraphicFramePr>
        <xdr:cNvPr id="6" name="Grafico 5">
          <a:extLst>
            <a:ext uri="{FF2B5EF4-FFF2-40B4-BE49-F238E27FC236}">
              <a16:creationId xmlns:a16="http://schemas.microsoft.com/office/drawing/2014/main" id="{C3AEFF48-6F20-9336-4007-98B15BEAEB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223812</xdr:colOff>
      <xdr:row>0</xdr:row>
      <xdr:rowOff>335642</xdr:rowOff>
    </xdr:from>
    <xdr:to>
      <xdr:col>4</xdr:col>
      <xdr:colOff>615488</xdr:colOff>
      <xdr:row>0</xdr:row>
      <xdr:rowOff>1778000</xdr:rowOff>
    </xdr:to>
    <xdr:pic>
      <xdr:nvPicPr>
        <xdr:cNvPr id="11" name="Immagine 10">
          <a:extLst>
            <a:ext uri="{FF2B5EF4-FFF2-40B4-BE49-F238E27FC236}">
              <a16:creationId xmlns:a16="http://schemas.microsoft.com/office/drawing/2014/main" id="{0BE7EB77-EC26-415C-A048-6A839471E4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23812" y="335642"/>
          <a:ext cx="4564533" cy="14423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39749</xdr:colOff>
      <xdr:row>0</xdr:row>
      <xdr:rowOff>174625</xdr:rowOff>
    </xdr:from>
    <xdr:to>
      <xdr:col>3</xdr:col>
      <xdr:colOff>3197600</xdr:colOff>
      <xdr:row>1</xdr:row>
      <xdr:rowOff>473982</xdr:rowOff>
    </xdr:to>
    <xdr:pic>
      <xdr:nvPicPr>
        <xdr:cNvPr id="2" name="Immagine 1">
          <a:extLst>
            <a:ext uri="{FF2B5EF4-FFF2-40B4-BE49-F238E27FC236}">
              <a16:creationId xmlns:a16="http://schemas.microsoft.com/office/drawing/2014/main" id="{C3887975-1204-4752-859A-C6A36F8B69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9749" y="174625"/>
          <a:ext cx="3157851" cy="997857"/>
        </a:xfrm>
        <a:prstGeom prst="rect">
          <a:avLst/>
        </a:prstGeom>
      </xdr:spPr>
    </xdr:pic>
    <xdr:clientData/>
  </xdr:twoCellAnchor>
  <xdr:twoCellAnchor>
    <xdr:from>
      <xdr:col>6</xdr:col>
      <xdr:colOff>125942</xdr:colOff>
      <xdr:row>1</xdr:row>
      <xdr:rowOff>12699</xdr:rowOff>
    </xdr:from>
    <xdr:to>
      <xdr:col>17</xdr:col>
      <xdr:colOff>97367</xdr:colOff>
      <xdr:row>31</xdr:row>
      <xdr:rowOff>103716</xdr:rowOff>
    </xdr:to>
    <xdr:graphicFrame macro="">
      <xdr:nvGraphicFramePr>
        <xdr:cNvPr id="4" name="Grafico 3">
          <a:extLst>
            <a:ext uri="{FF2B5EF4-FFF2-40B4-BE49-F238E27FC236}">
              <a16:creationId xmlns:a16="http://schemas.microsoft.com/office/drawing/2014/main" id="{37DC97A0-B17E-9CB9-107C-068B855B8E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62558</xdr:colOff>
      <xdr:row>0</xdr:row>
      <xdr:rowOff>52916</xdr:rowOff>
    </xdr:from>
    <xdr:to>
      <xdr:col>3</xdr:col>
      <xdr:colOff>3229978</xdr:colOff>
      <xdr:row>1</xdr:row>
      <xdr:rowOff>80130</xdr:rowOff>
    </xdr:to>
    <xdr:pic>
      <xdr:nvPicPr>
        <xdr:cNvPr id="7" name="Immagine 6">
          <a:extLst>
            <a:ext uri="{FF2B5EF4-FFF2-40B4-BE49-F238E27FC236}">
              <a16:creationId xmlns:a16="http://schemas.microsoft.com/office/drawing/2014/main" id="{9B0269AE-46CC-4AF8-A132-2142602EFF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2558" y="52916"/>
          <a:ext cx="3167420" cy="10008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ghgprotocol.org/Documents%20and%20Settings/Stephen.Russell/Local%20Settings/Temporary%20Internet%20Files/OLK49/To%20do/electricity%20tools/Stationary_combustion_tool_(Version_4.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v01-pdc\Tutti\Users\Ferreri%20Andrea\Egnyte\Shared\Cases\ANCE-465482-00-Net%20Zero%20Carbon%20Strategy\04.%20Model\Fuel%20tables\Emission_Factors_from_Cross_Sector_Tools_March_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v01-pdc\Tutti\Users\stephen.russell\Downloads\Electricity%20tool\GHG%20emissions%20from%20purchased%20electricity%20(Version%204_3%20for%20TC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rv01-pdc\Tutti\Users\stephen.russell\Downloads\WRI_Transport_Tool_v2.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rv01-pdc\Tutti\projects\Defra%20GHG%20Conversion%20Factors\2018%20Update\Electricity\UK%20Elec\GHG%20CF_UK%20Electricity_2018_MASTE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ghgprotocol.org/Documents%20and%20Settings/Stephen.Russell/Local%20Settings/Temporary%20Internet%20Files/OLK49/To%20do/electricity%20tools/Copy%20of%20co2kwh%20curreb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Settings"/>
      <sheetName val="Spreadsheet"/>
      <sheetName val="Tier3"/>
      <sheetName val="Tier3EFs"/>
      <sheetName val="ghostSpreadsheet_CO2"/>
      <sheetName val="CO2 EFs"/>
      <sheetName val="ghostSpreadsheet_CH4"/>
      <sheetName val="Tier 1 CH4  EFs"/>
      <sheetName val="ghostSpreadsheet_N2O"/>
      <sheetName val="Tier 1 N2O  EFs (2)"/>
      <sheetName val="General_listings"/>
    </sheetNames>
    <sheetDataSet>
      <sheetData sheetId="0"/>
      <sheetData sheetId="1"/>
      <sheetData sheetId="2"/>
      <sheetData sheetId="3"/>
      <sheetData sheetId="4"/>
      <sheetData sheetId="5"/>
      <sheetData sheetId="6">
        <row r="217">
          <cell r="B217" t="str">
            <v>TJ</v>
          </cell>
          <cell r="C217" t="str">
            <v>Energy</v>
          </cell>
          <cell r="D217">
            <v>0</v>
          </cell>
        </row>
        <row r="218">
          <cell r="B218" t="str">
            <v>GJ</v>
          </cell>
          <cell r="C218" t="str">
            <v>Energy</v>
          </cell>
          <cell r="D218">
            <v>0</v>
          </cell>
        </row>
        <row r="219">
          <cell r="B219" t="str">
            <v>MJ</v>
          </cell>
          <cell r="C219" t="str">
            <v>Energy</v>
          </cell>
          <cell r="D219">
            <v>0</v>
          </cell>
        </row>
        <row r="220">
          <cell r="B220" t="str">
            <v>kWh</v>
          </cell>
          <cell r="C220" t="str">
            <v>Energy</v>
          </cell>
          <cell r="D220">
            <v>0</v>
          </cell>
        </row>
        <row r="221">
          <cell r="B221" t="str">
            <v>mmBtu</v>
          </cell>
          <cell r="C221" t="str">
            <v>Energy</v>
          </cell>
          <cell r="D221">
            <v>0</v>
          </cell>
        </row>
        <row r="222">
          <cell r="B222" t="str">
            <v>Therm</v>
          </cell>
          <cell r="C222" t="str">
            <v>Energy</v>
          </cell>
          <cell r="D222">
            <v>0</v>
          </cell>
        </row>
        <row r="223">
          <cell r="B223" t="str">
            <v>metric tonne (t)</v>
          </cell>
          <cell r="C223" t="str">
            <v>Solid</v>
          </cell>
          <cell r="D223">
            <v>1</v>
          </cell>
        </row>
        <row r="224">
          <cell r="B224" t="str">
            <v>pound (lb)</v>
          </cell>
          <cell r="C224" t="str">
            <v>Solid</v>
          </cell>
          <cell r="D224">
            <v>1</v>
          </cell>
        </row>
        <row r="225">
          <cell r="B225" t="str">
            <v>Kg</v>
          </cell>
          <cell r="C225" t="str">
            <v>Solid</v>
          </cell>
          <cell r="D225">
            <v>1</v>
          </cell>
        </row>
        <row r="226">
          <cell r="B226" t="str">
            <v>barrel (bbl)</v>
          </cell>
          <cell r="C226" t="str">
            <v>Liquid</v>
          </cell>
          <cell r="D226">
            <v>2</v>
          </cell>
          <cell r="E226">
            <v>3</v>
          </cell>
        </row>
        <row r="227">
          <cell r="B227" t="str">
            <v xml:space="preserve">gallon </v>
          </cell>
          <cell r="C227" t="str">
            <v>Liquid</v>
          </cell>
          <cell r="D227">
            <v>2</v>
          </cell>
          <cell r="E227">
            <v>2</v>
          </cell>
        </row>
        <row r="228">
          <cell r="B228" t="str">
            <v>litres (l)</v>
          </cell>
          <cell r="C228" t="str">
            <v>Liquid</v>
          </cell>
          <cell r="D228">
            <v>2</v>
          </cell>
          <cell r="E228">
            <v>1</v>
          </cell>
        </row>
        <row r="229">
          <cell r="B229" t="str">
            <v>foot3</v>
          </cell>
          <cell r="C229" t="str">
            <v>Gas</v>
          </cell>
          <cell r="D229">
            <v>3</v>
          </cell>
          <cell r="F229">
            <v>2</v>
          </cell>
        </row>
        <row r="230">
          <cell r="B230" t="str">
            <v>metre3</v>
          </cell>
          <cell r="C230" t="str">
            <v>Gas</v>
          </cell>
          <cell r="D230">
            <v>3</v>
          </cell>
          <cell r="F230">
            <v>1</v>
          </cell>
        </row>
      </sheetData>
      <sheetData sheetId="7"/>
      <sheetData sheetId="8">
        <row r="7">
          <cell r="B7" t="str">
            <v>Crude oil</v>
          </cell>
          <cell r="E7">
            <v>3</v>
          </cell>
        </row>
        <row r="8">
          <cell r="B8" t="str">
            <v>Orimulsion</v>
          </cell>
          <cell r="E8">
            <v>3</v>
          </cell>
        </row>
        <row r="9">
          <cell r="B9" t="str">
            <v>Natural Gas Liquids</v>
          </cell>
          <cell r="E9">
            <v>3</v>
          </cell>
        </row>
        <row r="10">
          <cell r="B10" t="str">
            <v>Motor gasoline</v>
          </cell>
          <cell r="E10">
            <v>3</v>
          </cell>
        </row>
        <row r="11">
          <cell r="B11" t="str">
            <v>Aviation gasoline</v>
          </cell>
          <cell r="E11">
            <v>3</v>
          </cell>
        </row>
        <row r="12">
          <cell r="B12" t="str">
            <v>Jet gasoline</v>
          </cell>
          <cell r="E12">
            <v>3</v>
          </cell>
        </row>
        <row r="13">
          <cell r="B13" t="str">
            <v>Jet kerosene</v>
          </cell>
          <cell r="E13">
            <v>3</v>
          </cell>
        </row>
        <row r="14">
          <cell r="B14" t="str">
            <v>Other kerosene</v>
          </cell>
          <cell r="E14">
            <v>3</v>
          </cell>
        </row>
        <row r="15">
          <cell r="B15" t="str">
            <v>Shale oil</v>
          </cell>
          <cell r="E15">
            <v>3</v>
          </cell>
        </row>
        <row r="16">
          <cell r="B16" t="str">
            <v>Gas/Diesel oil</v>
          </cell>
          <cell r="E16">
            <v>3</v>
          </cell>
        </row>
        <row r="17">
          <cell r="B17" t="str">
            <v>Residual fuel oil</v>
          </cell>
          <cell r="E17">
            <v>3</v>
          </cell>
        </row>
        <row r="18">
          <cell r="B18" t="str">
            <v>Liquified Petroleum Gases</v>
          </cell>
          <cell r="E18">
            <v>1</v>
          </cell>
        </row>
        <row r="19">
          <cell r="B19" t="str">
            <v>Ethane</v>
          </cell>
          <cell r="E19">
            <v>1</v>
          </cell>
        </row>
        <row r="20">
          <cell r="B20" t="str">
            <v>Naphtha</v>
          </cell>
          <cell r="E20">
            <v>3</v>
          </cell>
        </row>
        <row r="21">
          <cell r="B21" t="str">
            <v>Bitumen</v>
          </cell>
          <cell r="E21">
            <v>3</v>
          </cell>
        </row>
        <row r="22">
          <cell r="B22" t="str">
            <v>Lubricants</v>
          </cell>
          <cell r="E22">
            <v>3</v>
          </cell>
        </row>
        <row r="23">
          <cell r="B23" t="str">
            <v>Petroleum coke</v>
          </cell>
          <cell r="E23">
            <v>3</v>
          </cell>
        </row>
        <row r="24">
          <cell r="B24" t="str">
            <v>Refinery feedstocks</v>
          </cell>
          <cell r="E24">
            <v>3</v>
          </cell>
        </row>
        <row r="25">
          <cell r="B25" t="str">
            <v>Refinery gas</v>
          </cell>
          <cell r="E25">
            <v>1</v>
          </cell>
        </row>
        <row r="26">
          <cell r="B26" t="str">
            <v>Paraffin waxes</v>
          </cell>
          <cell r="E26">
            <v>3</v>
          </cell>
        </row>
        <row r="27">
          <cell r="B27" t="str">
            <v>White Spirit/SBP</v>
          </cell>
          <cell r="E27">
            <v>3</v>
          </cell>
        </row>
        <row r="28">
          <cell r="B28" t="str">
            <v>Other petroleum products</v>
          </cell>
          <cell r="E28">
            <v>3</v>
          </cell>
        </row>
        <row r="29">
          <cell r="B29" t="str">
            <v>Anthracite</v>
          </cell>
          <cell r="E29">
            <v>10</v>
          </cell>
        </row>
        <row r="30">
          <cell r="B30" t="str">
            <v>Coking coal</v>
          </cell>
          <cell r="E30">
            <v>10</v>
          </cell>
        </row>
        <row r="31">
          <cell r="B31" t="str">
            <v>Other bituminous coal</v>
          </cell>
          <cell r="E31">
            <v>10</v>
          </cell>
        </row>
        <row r="32">
          <cell r="B32" t="str">
            <v>Sub bituminous coal</v>
          </cell>
          <cell r="E32">
            <v>10</v>
          </cell>
        </row>
        <row r="33">
          <cell r="B33" t="str">
            <v>Lignite</v>
          </cell>
          <cell r="E33">
            <v>10</v>
          </cell>
        </row>
        <row r="34">
          <cell r="B34" t="str">
            <v>Oil shale and tar sands</v>
          </cell>
          <cell r="E34">
            <v>10</v>
          </cell>
        </row>
        <row r="35">
          <cell r="B35" t="str">
            <v>Brown coal briquettes</v>
          </cell>
          <cell r="E35">
            <v>10</v>
          </cell>
        </row>
        <row r="36">
          <cell r="B36" t="str">
            <v>Patent fuel</v>
          </cell>
          <cell r="E36">
            <v>10</v>
          </cell>
        </row>
        <row r="37">
          <cell r="B37" t="str">
            <v>Coke oven coke</v>
          </cell>
          <cell r="E37">
            <v>10</v>
          </cell>
        </row>
        <row r="38">
          <cell r="B38" t="str">
            <v>Lignite coke</v>
          </cell>
          <cell r="E38">
            <v>10</v>
          </cell>
        </row>
        <row r="39">
          <cell r="B39" t="str">
            <v>Gas coke</v>
          </cell>
          <cell r="E39">
            <v>1</v>
          </cell>
        </row>
        <row r="40">
          <cell r="B40" t="str">
            <v>Coal tar</v>
          </cell>
          <cell r="E40">
            <v>10</v>
          </cell>
        </row>
        <row r="41">
          <cell r="B41" t="str">
            <v>Gas works gas</v>
          </cell>
          <cell r="E41">
            <v>1</v>
          </cell>
        </row>
        <row r="42">
          <cell r="B42" t="str">
            <v>Coke oven gas</v>
          </cell>
          <cell r="E42">
            <v>1</v>
          </cell>
        </row>
        <row r="43">
          <cell r="B43" t="str">
            <v>Blast furnace gas</v>
          </cell>
          <cell r="E43">
            <v>1</v>
          </cell>
        </row>
        <row r="44">
          <cell r="B44" t="str">
            <v>Oxygen steel furnace gas</v>
          </cell>
          <cell r="E44">
            <v>1</v>
          </cell>
        </row>
        <row r="45">
          <cell r="B45" t="str">
            <v>Natural gas</v>
          </cell>
          <cell r="E45">
            <v>1</v>
          </cell>
        </row>
        <row r="46">
          <cell r="B46" t="str">
            <v>Municipal waste (Non biomass fraction)</v>
          </cell>
          <cell r="E46">
            <v>30</v>
          </cell>
        </row>
        <row r="47">
          <cell r="B47" t="str">
            <v>Industrial wastes</v>
          </cell>
          <cell r="E47">
            <v>30</v>
          </cell>
        </row>
        <row r="48">
          <cell r="B48" t="str">
            <v>Waste oils</v>
          </cell>
          <cell r="E48">
            <v>30</v>
          </cell>
        </row>
        <row r="49">
          <cell r="B49" t="str">
            <v>Wood or Wood waste</v>
          </cell>
          <cell r="E49">
            <v>30</v>
          </cell>
        </row>
        <row r="50">
          <cell r="B50" t="str">
            <v>Sulphite lyes (Black liqour)</v>
          </cell>
          <cell r="E50">
            <v>3</v>
          </cell>
        </row>
        <row r="51">
          <cell r="B51" t="str">
            <v>Other primary solid biomass fuels</v>
          </cell>
          <cell r="E51">
            <v>20</v>
          </cell>
        </row>
        <row r="52">
          <cell r="B52" t="str">
            <v>Charcoal</v>
          </cell>
          <cell r="E52">
            <v>200</v>
          </cell>
        </row>
        <row r="53">
          <cell r="B53" t="str">
            <v>Biogasoline</v>
          </cell>
          <cell r="E53">
            <v>3</v>
          </cell>
        </row>
        <row r="54">
          <cell r="B54" t="str">
            <v>Biodiesels</v>
          </cell>
          <cell r="E54">
            <v>3</v>
          </cell>
        </row>
        <row r="55">
          <cell r="B55" t="str">
            <v>Other liquid biofuels</v>
          </cell>
          <cell r="E55">
            <v>3</v>
          </cell>
        </row>
        <row r="56">
          <cell r="B56" t="str">
            <v>Landfill gas</v>
          </cell>
          <cell r="E56">
            <v>1</v>
          </cell>
        </row>
        <row r="57">
          <cell r="B57" t="str">
            <v>Sludge gas</v>
          </cell>
          <cell r="E57">
            <v>1</v>
          </cell>
        </row>
        <row r="58">
          <cell r="B58" t="str">
            <v>Other biogas</v>
          </cell>
          <cell r="E58">
            <v>1</v>
          </cell>
        </row>
        <row r="59">
          <cell r="B59" t="str">
            <v>Municipal wastes (Biomass fraction)</v>
          </cell>
          <cell r="E59">
            <v>30</v>
          </cell>
        </row>
        <row r="60">
          <cell r="B60" t="str">
            <v>Peat</v>
          </cell>
          <cell r="E60">
            <v>2</v>
          </cell>
        </row>
      </sheetData>
      <sheetData sheetId="9"/>
      <sheetData sheetId="10"/>
      <sheetData sheetId="11">
        <row r="13">
          <cell r="B13" t="str">
            <v>Energy</v>
          </cell>
        </row>
        <row r="14">
          <cell r="B14" t="str">
            <v>Manufacturing</v>
          </cell>
        </row>
        <row r="15">
          <cell r="B15" t="str">
            <v>Construction</v>
          </cell>
        </row>
        <row r="16">
          <cell r="B16" t="str">
            <v>Commercial</v>
          </cell>
        </row>
        <row r="17">
          <cell r="B17" t="str">
            <v>Institutional</v>
          </cell>
        </row>
        <row r="18">
          <cell r="B18" t="str">
            <v>Residential</v>
          </cell>
        </row>
        <row r="19">
          <cell r="B19" t="str">
            <v>Agriculture</v>
          </cell>
        </row>
        <row r="20">
          <cell r="B20" t="str">
            <v>Forestry</v>
          </cell>
        </row>
        <row r="21">
          <cell r="B21" t="str">
            <v>Fisheries</v>
          </cell>
        </row>
        <row r="47">
          <cell r="B47" t="str">
            <v>Anthracite</v>
          </cell>
          <cell r="C47" t="str">
            <v>Anthracite is a high rank coal used for industrial and residential applications. It has generally less than 10 percent volatile matter and a high carbon content (about 90 percent fixed carbon). Its gross calorific value is greater than 23 865 kJ/kg (5 700</v>
          </cell>
        </row>
        <row r="48">
          <cell r="B48" t="str">
            <v>Aviation gasoline</v>
          </cell>
          <cell r="C48" t="str">
            <v>Aviation gasoline is motor spirit prepared especially for aviation piston engines, with an octane number suited to the engine, a freezing point of -60ºC, and a distillation range usually within the limits of 30ºC and 180ºC.</v>
          </cell>
        </row>
        <row r="49">
          <cell r="B49" t="str">
            <v>Biodiesels</v>
          </cell>
          <cell r="C49" t="str">
            <v>Biodiesels should only contain that part of the fuel that relates to the quantities of biofuel and not to the total volume of liquids into which the biofuels are blended. This category includes biodiesel (a methyl-ester produced from vegetable or animal o</v>
          </cell>
        </row>
        <row r="50">
          <cell r="B50" t="str">
            <v>Biogasoline</v>
          </cell>
          <cell r="C50" t="str">
            <v>Biogasoline should only contain that part of the fuel that relates to the quantities of biofuel and not to the total volume of liquids into which the biofuels are blended. This category includes bioethanol (ethanol produced from biomass and/or the biodegr</v>
          </cell>
        </row>
        <row r="51">
          <cell r="B51" t="str">
            <v>Blast furnace gas</v>
          </cell>
          <cell r="C51" t="str">
            <v>Blast furnace gas is produced during the combustion of coke in blast furnaces in the iron and steel industry. It is recovered and used as a fuel partly within the plant and partly in other steel industry processes or in power stations equipped to burn it.</v>
          </cell>
        </row>
        <row r="52">
          <cell r="B52" t="str">
            <v>Brown coal</v>
          </cell>
          <cell r="C52" t="str">
            <v>Brown coal (lignite) is a non-agglomerating coal with a gross calorific value of less than 17 435 kJ/kg (4 165 kcal/kg), and greater than 31 percent volatile matter on a dry mineral matter free basis.</v>
          </cell>
        </row>
        <row r="53">
          <cell r="B53" t="str">
            <v>Brown coal briquettes</v>
          </cell>
          <cell r="C53" t="str">
            <v>Brown coal briquettes (BKB) are composition fuels manufactured from lignite/brown coal, produced by briquetting under high pressure. These figures include dried lignite fines and dust</v>
          </cell>
        </row>
        <row r="54">
          <cell r="B54" t="str">
            <v>Charcoal</v>
          </cell>
          <cell r="C54" t="str">
            <v>Charcoal combusted as energy covers the solid residue of the destructive distillation and pyrolysis of wood and other vegetal material.</v>
          </cell>
        </row>
        <row r="55">
          <cell r="B55" t="str">
            <v>Coke breeze</v>
          </cell>
          <cell r="C55" t="str">
            <v>See coke oven coke</v>
          </cell>
        </row>
        <row r="56">
          <cell r="B56" t="str">
            <v>Coke oven coke</v>
          </cell>
          <cell r="C56" t="str">
            <v>Coke oven coke is the solid product obtained from the carbonisation of coal, principally coking coal, at high temperature. It is low in moisture content and volatile matter. Also included are semi-coke, a solid product obtained from the carbonisation of c</v>
          </cell>
        </row>
        <row r="57">
          <cell r="B57" t="str">
            <v>Coke oven gas</v>
          </cell>
          <cell r="C57" t="str">
            <v>Coke oven gas is obtained as a by-product of the manufacture of coke oven coke for the production of iron and steel.</v>
          </cell>
        </row>
        <row r="58">
          <cell r="B58" t="str">
            <v>Coking coal</v>
          </cell>
          <cell r="C58" t="str">
            <v>Coking coal refers to bituminous coal with a quality that allows the production of a coke suitable to support a blast furnace charge. Its gross calorific value is greater than 23 865 kJ/kg (5 700 kcal/kg) on an ash-free but moist basis.</v>
          </cell>
        </row>
        <row r="59">
          <cell r="B59" t="str">
            <v>Crude oil</v>
          </cell>
          <cell r="C59" t="str">
            <v>Crude oil is a mineral oil consisting of a mixture of hydrocarbons of natural origin, being yellow to black in colour, of variable density and viscosity. It also includes lease condensate (separator liquids) which are recovered from gaseous hydrocarbons i</v>
          </cell>
        </row>
        <row r="60">
          <cell r="B60" t="str">
            <v>Ethane</v>
          </cell>
          <cell r="C60" t="str">
            <v>Ethane is a naturally gaseous straight-chain hydrocarbon (C2H6). It is a colourless paraffinic gas which is extracted from natural gas and refinery gas streams.</v>
          </cell>
        </row>
        <row r="61">
          <cell r="B61" t="str">
            <v>Gas/Diesel oil</v>
          </cell>
          <cell r="C61" t="str">
            <v>Gas/diesel oil includes heavy gas oils. Gas oils are obtained from the lowest fraction from atmospheric distillation of crude oil, while heavy gas oils are obtained by vacuum redistillation of the residual from atmospheric distillation. Gas/diesel oil dis</v>
          </cell>
        </row>
        <row r="62">
          <cell r="B62" t="str">
            <v>Gas works gas</v>
          </cell>
          <cell r="C62" t="str">
            <v xml:space="preserve">Gas works gas covers all types of gases produced in public utility or private plants, whose main purpose is manufacture, transport and distribution of gas. It includes gas produced by carbonization (including gas produced by coke ovens and transferred to </v>
          </cell>
        </row>
        <row r="63">
          <cell r="B63" t="str">
            <v>Jet gasoline</v>
          </cell>
          <cell r="C63" t="str">
            <v>This includes all light hydrocarbon oils for use in aviation turbine power units. They distil between 100ºC and 250ºC. It is obtained by blending kerosenes and gasoline or naphthas in such a way that the aromatic content does not exceed 25 percent in volu</v>
          </cell>
        </row>
        <row r="64">
          <cell r="B64" t="str">
            <v>Jet kerosene</v>
          </cell>
          <cell r="C64" t="str">
            <v>This is medium distillate used for aviation turbine power units. It has the same distillation characteristics and flash point as kerosene (between 150ºC and 300ºC but not generally above 250ºC). In addition, it has particular specifications (such as freez</v>
          </cell>
        </row>
        <row r="65">
          <cell r="B65" t="str">
            <v>Landfill gas</v>
          </cell>
          <cell r="C65" t="str">
            <v>Landfill gas is derived from the anaerobic fermentation of biomass and solid wastes in landfills and combusted to produce heat and/or power.</v>
          </cell>
        </row>
        <row r="66">
          <cell r="B66" t="str">
            <v>Lignite</v>
          </cell>
          <cell r="C66" t="str">
            <v>Lignite (brown coal) is a non-agglomerating coal with a gross calorific value of less than 17 435 kJ/kg (4 165 kcal/kg), and greater than 31 percent volatile matter on a dry mineral matter free basis.</v>
          </cell>
        </row>
        <row r="67">
          <cell r="B67" t="str">
            <v>Lignite coke</v>
          </cell>
          <cell r="C67" t="str">
            <v>Coke oven coke is the solid product obtained from the carbonisation of coal, principally coking coal, at high temperature. It is low in moisture content and volatile matter. Also included are semi-coke, a solid product obtained from the carbonisation of c</v>
          </cell>
        </row>
        <row r="68">
          <cell r="B68" t="str">
            <v>Liquified Petroleum Gases</v>
          </cell>
          <cell r="C68" t="str">
            <v>These are the light hydrocarbons fraction of the paraffin series, derived from refinery processes, crude oil stabilisation plants and natural gas processing plants comprising propane (C3H8) and butane (C4H10) or a combination of the two. They are normally</v>
          </cell>
        </row>
        <row r="69">
          <cell r="B69" t="str">
            <v>Lubricants</v>
          </cell>
          <cell r="C69" t="str">
            <v xml:space="preserve">Lubricants are hydrocarbons produced from distillate or residue; they are mainly used to reduce friction between bearing surfaces. This category includes all finished grades of lubricating oil, from spindle oil to cylinder oil, and those used in greases, </v>
          </cell>
        </row>
        <row r="70">
          <cell r="B70" t="str">
            <v>Metallurgical coke</v>
          </cell>
          <cell r="C70" t="str">
            <v>See coke oven coke</v>
          </cell>
        </row>
        <row r="71">
          <cell r="B71" t="str">
            <v>Motor gasoline</v>
          </cell>
          <cell r="C71" t="str">
            <v>This is light hydrocarbon oil for use in internal combustion engines such as motor vehicles, excluding aircraft. Motor gasoline is distilled between 35ºC and 215ºC and is used as a fuel for land based spark ignition engines. Motor gasoline may include add</v>
          </cell>
        </row>
        <row r="72">
          <cell r="B72" t="str">
            <v>Municipal waste. Non-biomass fraction</v>
          </cell>
          <cell r="C72" t="str">
            <v>Non-biomass fraction of municipal waste includes waste produced by households, industry, hospitals and the tertiary sector which are incinerated at specific installations and used for energy purposes. Only the fraction of the fuel that is non-biodegradabl</v>
          </cell>
        </row>
        <row r="73">
          <cell r="B73" t="str">
            <v>Municipal wastes. Biomass fraction</v>
          </cell>
          <cell r="C73" t="str">
            <v>Biomass fraction of municipal waste includes waste produced by households, industry, hospitals and the tertiary sector which are incinerated at specific installations and used for energy purposes. Only the fraction of the fuel that is biodegradable should</v>
          </cell>
        </row>
        <row r="74">
          <cell r="B74" t="str">
            <v>Naphtha</v>
          </cell>
          <cell r="C74" t="str">
            <v>Naphtha is a feedstock destined either for the petrochemical industry (e.g. ethylene manufacture or aromatics production) or for gasoline production by reforming or isomerisation within the refinery. Naphtha comprises material in the 30ºC and 210ºC distil</v>
          </cell>
        </row>
        <row r="75">
          <cell r="B75" t="str">
            <v>Natural gas</v>
          </cell>
          <cell r="C75" t="str">
            <v>Natural gas should include: (1) Blended natural gas (sometimes also referred to as Town Gas or City Gas), a high calorific value gas obtained as a blend of natural gas with other gases; (2) City Gas, a high calorific value gas obtained as a blend of natur</v>
          </cell>
        </row>
        <row r="76">
          <cell r="B76" t="str">
            <v>Natural Gas Liquids</v>
          </cell>
          <cell r="C76" t="str">
            <v>NGLs are the liquid or liquefied hydrocarbons produced in the manufacture, purification and stabilisation of natural gas. These are those portions of natural gas which are recovered as liquids in separators, field facilities, or gas processing plants. NGL</v>
          </cell>
        </row>
        <row r="77">
          <cell r="B77" t="str">
            <v>Oil shale and tar sands</v>
          </cell>
          <cell r="C77" t="str">
            <v>Oil shale is an inorganic, non-porous rock containing various amounts of solid organic material that yields hydrocarbons, along with a variety of solid products, when subjected to pyrolysis (a treatment that consists of heating the rock at high temperatur</v>
          </cell>
        </row>
        <row r="78">
          <cell r="B78" t="str">
            <v>Orimulsion</v>
          </cell>
          <cell r="C78" t="str">
            <v>A tar-like substance that occurs naturally in Venezuela. It can be burned directly or refined into light petroleum products.</v>
          </cell>
        </row>
        <row r="79">
          <cell r="B79" t="str">
            <v>Other biogas</v>
          </cell>
          <cell r="C79" t="str">
            <v>Other biogas not included in landfill gas or sludge gas.</v>
          </cell>
        </row>
        <row r="80">
          <cell r="B80" t="str">
            <v>Other bituminous coal</v>
          </cell>
          <cell r="C80" t="str">
            <v>Other bituminous coal is used for steam raising purposes and includes all bituminous coal that is not included under coking coal. It is characterized by higher volatile matter than anthracite (more than 10 percent) and lower carbon content (less than 90 p</v>
          </cell>
        </row>
        <row r="81">
          <cell r="B81" t="str">
            <v>Other kerosene</v>
          </cell>
          <cell r="C81" t="str">
            <v>Other Kerosene comprises refined petroleum distillate intermediate in volatility between gasoline and gas/diesel oil. It is a medium oil distilling between 150ºC and 300ºC.</v>
          </cell>
        </row>
        <row r="82">
          <cell r="B82" t="str">
            <v>Other liquid biofuels</v>
          </cell>
          <cell r="C82" t="str">
            <v>Other liquid biofuels not included in biogasoline or biodiesels.</v>
          </cell>
        </row>
        <row r="83">
          <cell r="B83" t="str">
            <v>Oxygen steel furnace gas</v>
          </cell>
          <cell r="C83" t="str">
            <v>Oxygen steel furnace gas is obtained as a by-product of the production of steel in an oxygen furnace and is recovered on leaving the furnace. The gas is also known as converter gas, LD gas or BOS gas.</v>
          </cell>
        </row>
        <row r="84">
          <cell r="B84" t="str">
            <v>Patent fuel</v>
          </cell>
          <cell r="C84" t="str">
            <v>Patent fuel is a composition fuel manufactured from hard coal fines with the addition of a binding agent. The amount of patent fuel produced may, therefore, be slightly higher than the actual amount of coal consumed in the transformation process.</v>
          </cell>
        </row>
        <row r="85">
          <cell r="B85" t="str">
            <v>Refinery feedstocks</v>
          </cell>
          <cell r="C85" t="str">
            <v>A refinery feedstock is a product or a combination of products derived from crude oil and destined for further processing other than blending in the refining industry. It is transformed into one or more components and/or finished products. This definition</v>
          </cell>
        </row>
        <row r="86">
          <cell r="B86" t="str">
            <v>Refinery gas</v>
          </cell>
          <cell r="C86" t="str">
            <v>Refinery gas is defined as non-condensable gas obtained during distillation of crude oil or treatment of oil products (e.g. cracking) in refineries. It consists mainly of hydrogen, methane, ethane and olefins. It also includes gases which are returned fro</v>
          </cell>
        </row>
        <row r="87">
          <cell r="B87" t="str">
            <v>Residual fuel oil</v>
          </cell>
          <cell r="C87" t="str">
            <v>This heading defines oils that make up the distillation residue. It comprises all residual fuel oils, including those obtained by blending. Its kinematic viscosity is above 0.1cm2 (10 cSt) at 80ºC. The flash point is always above 50ºC and the density is a</v>
          </cell>
        </row>
        <row r="88">
          <cell r="B88" t="str">
            <v>Semi-coke</v>
          </cell>
          <cell r="C88" t="str">
            <v>See coke oven coke</v>
          </cell>
        </row>
        <row r="89">
          <cell r="B89" t="str">
            <v>Shale oil</v>
          </cell>
          <cell r="C89" t="str">
            <v>A mineral oil extracted from oil shale.</v>
          </cell>
        </row>
        <row r="90">
          <cell r="B90" t="str">
            <v>Sludge gas</v>
          </cell>
          <cell r="C90" t="str">
            <v>Sludge gas is derived from the anaerobic fermentation of biomass and solid wastes from sewage and animal slurries and combusted to produce heat and/or power.</v>
          </cell>
        </row>
        <row r="91">
          <cell r="B91" t="str">
            <v>Sub bituminous coal</v>
          </cell>
          <cell r="C91" t="str">
            <v>Non-agglomerating coals with a gross calorific value between 17 435 kJ/kg (4 165 kcal/kg) and 23 865 kJ/kg (5 700 kcal/kg) containing more than 31 percent volatile matter on a dry mineral matter free basis.</v>
          </cell>
        </row>
        <row r="92">
          <cell r="B92" t="str">
            <v>Sulphite lyes (Black liqour)</v>
          </cell>
          <cell r="C92" t="str">
            <v>Sulphite lyes is an alkaline spent liquor from the digesters in the production of sulphate or soda pulp during the manufacture of paper where the energy content derives from the lignin removed from the wood pulp. This fuel in its concentrated form is usua</v>
          </cell>
        </row>
        <row r="93">
          <cell r="B93" t="str">
            <v>Town gas or city gas</v>
          </cell>
          <cell r="C93" t="str">
            <v>Natural gas should include blended natural gas (sometimes also referred to as Town Gas or City Gas), a high calorific value gas obtained as a blend of natural gas with other gases City Gas), a high calorific value gas obtained as a blend of natural gas wi</v>
          </cell>
        </row>
        <row r="94">
          <cell r="B94" t="str">
            <v>Wood or Wood waste</v>
          </cell>
          <cell r="C94" t="str">
            <v>Wood and wood waste combusted directly for energy. This category also includes wood for charcoal production but not the actual production of charcoal (this would be double counting since charcoal is a secondary product).</v>
          </cell>
        </row>
        <row r="95">
          <cell r="B95" t="str">
            <v>White Spirit/SBP</v>
          </cell>
          <cell r="C95" t="str">
            <v>White spirit and SBP are refined distillate intermediates with a distillation in the naphtha/kerosene range. They are sub-divided as: i) Industrial Spirit (SBP): Light oils distilling between 30ºC and 200ºC, with a temperature difference between 5 percent</v>
          </cell>
        </row>
        <row r="320">
          <cell r="B320" t="str">
            <v>Grams (g)</v>
          </cell>
          <cell r="C320" t="str">
            <v>TJ</v>
          </cell>
        </row>
        <row r="321">
          <cell r="B321" t="str">
            <v>Kilograms (kg)</v>
          </cell>
          <cell r="C321" t="str">
            <v>GJ</v>
          </cell>
        </row>
        <row r="322">
          <cell r="B322" t="str">
            <v>Metric tonnes (t)</v>
          </cell>
          <cell r="C322" t="str">
            <v>MJ</v>
          </cell>
        </row>
        <row r="323">
          <cell r="B323" t="str">
            <v>Pounds (lb)</v>
          </cell>
          <cell r="C323" t="str">
            <v>kWh</v>
          </cell>
        </row>
        <row r="324">
          <cell r="C324" t="str">
            <v>mmBtu</v>
          </cell>
        </row>
        <row r="325">
          <cell r="C325" t="str">
            <v>Therm</v>
          </cell>
        </row>
        <row r="326">
          <cell r="C326" t="str">
            <v>metric tonne (t)</v>
          </cell>
        </row>
        <row r="327">
          <cell r="C327" t="str">
            <v>pound (lb)</v>
          </cell>
        </row>
        <row r="328">
          <cell r="C328" t="str">
            <v>Kg</v>
          </cell>
        </row>
        <row r="329">
          <cell r="C329" t="str">
            <v>barrel (bbl)</v>
          </cell>
        </row>
        <row r="330">
          <cell r="C330" t="str">
            <v xml:space="preserve">gallon </v>
          </cell>
        </row>
        <row r="331">
          <cell r="C331" t="str">
            <v>litres (l)</v>
          </cell>
        </row>
        <row r="332">
          <cell r="C332" t="str">
            <v>foot3</v>
          </cell>
        </row>
        <row r="333">
          <cell r="C333" t="str">
            <v>metre3</v>
          </cell>
        </row>
        <row r="337">
          <cell r="B337" t="str">
            <v>Grams (g)</v>
          </cell>
          <cell r="C337">
            <v>9.9999999999999995E-7</v>
          </cell>
        </row>
        <row r="338">
          <cell r="B338" t="str">
            <v>Kilograms (kg)</v>
          </cell>
          <cell r="C338">
            <v>1E-3</v>
          </cell>
        </row>
        <row r="339">
          <cell r="B339" t="str">
            <v>Metric tonnes (t)</v>
          </cell>
          <cell r="C339">
            <v>1</v>
          </cell>
        </row>
        <row r="340">
          <cell r="B340" t="str">
            <v>Pounds (lb)</v>
          </cell>
          <cell r="C340">
            <v>4.5351473922902491E-4</v>
          </cell>
        </row>
        <row r="344">
          <cell r="B344" t="str">
            <v>Grams (g)</v>
          </cell>
          <cell r="C344">
            <v>1000000</v>
          </cell>
        </row>
        <row r="345">
          <cell r="B345" t="str">
            <v>Kg</v>
          </cell>
          <cell r="C345">
            <v>1000</v>
          </cell>
        </row>
        <row r="346">
          <cell r="B346" t="str">
            <v>metric tonne (t)</v>
          </cell>
          <cell r="C346">
            <v>1</v>
          </cell>
        </row>
        <row r="347">
          <cell r="B347" t="str">
            <v>pound (lb)</v>
          </cell>
          <cell r="C347">
            <v>2205</v>
          </cell>
        </row>
        <row r="348">
          <cell r="B348" t="str">
            <v>TJ</v>
          </cell>
          <cell r="C348">
            <v>1</v>
          </cell>
        </row>
        <row r="349">
          <cell r="B349" t="str">
            <v>GJ</v>
          </cell>
          <cell r="C349">
            <v>1000</v>
          </cell>
        </row>
        <row r="350">
          <cell r="B350" t="str">
            <v>MJ</v>
          </cell>
          <cell r="C350">
            <v>1000000</v>
          </cell>
        </row>
        <row r="351">
          <cell r="B351" t="str">
            <v>kWh</v>
          </cell>
          <cell r="C351">
            <v>277800</v>
          </cell>
        </row>
        <row r="352">
          <cell r="B352" t="str">
            <v>mmBtu</v>
          </cell>
          <cell r="C352">
            <v>947.8672985781991</v>
          </cell>
        </row>
        <row r="353">
          <cell r="B353" t="str">
            <v>Therm</v>
          </cell>
          <cell r="C353">
            <v>9478.6729857819901</v>
          </cell>
        </row>
        <row r="354">
          <cell r="B354" t="str">
            <v>barrel (bbl)</v>
          </cell>
          <cell r="C354">
            <v>6.2904950619613754E-3</v>
          </cell>
        </row>
        <row r="355">
          <cell r="B355" t="str">
            <v xml:space="preserve">gallon </v>
          </cell>
          <cell r="C355">
            <v>0.26420079260237778</v>
          </cell>
        </row>
        <row r="356">
          <cell r="B356" t="str">
            <v>litres (l)</v>
          </cell>
          <cell r="C356">
            <v>1</v>
          </cell>
        </row>
        <row r="357">
          <cell r="B357" t="str">
            <v>foot3</v>
          </cell>
          <cell r="C357">
            <v>35.310734463276837</v>
          </cell>
        </row>
        <row r="358">
          <cell r="B358" t="str">
            <v>metre3</v>
          </cell>
          <cell r="C358">
            <v>1</v>
          </cell>
        </row>
        <row r="395">
          <cell r="B395" t="str">
            <v>Biomass</v>
          </cell>
        </row>
        <row r="396">
          <cell r="B396" t="str">
            <v>Fossil fuel</v>
          </cell>
        </row>
        <row r="401">
          <cell r="B401">
            <v>1</v>
          </cell>
          <cell r="C401" t="str">
            <v>When entering activity data using energy units (e.g., mmBtu or GJ), please ensure you select the heating value metric these data are based on. For default emission factors, this tool applies Lower Heating Values, unless told otherwise. For a custom emissi</v>
          </cell>
        </row>
        <row r="402">
          <cell r="B402">
            <v>2</v>
          </cell>
          <cell r="C402" t="str">
            <v xml:space="preserve">You have supplied an emission factor based on energy units (e.g., tonnes CO2 / kWh fuel). Please ensure that you have indicated the heating value basis of this factor. </v>
          </cell>
        </row>
        <row r="406">
          <cell r="B406" t="str">
            <v>Energy</v>
          </cell>
          <cell r="C406" t="str">
            <v xml:space="preserve">Fuel extraction or energy-producing industries. Examples include public utilities and petroleum refineries, as well as industries that generate secondary and tertiary products, such as charcoal, from solid fuels. </v>
          </cell>
        </row>
        <row r="407">
          <cell r="B407" t="str">
            <v>Manufacturing</v>
          </cell>
          <cell r="C407" t="str">
            <v>All industries involved in the manufacture of derived products, such as metals (e.g., iron and steel, aluminum), chemicals (e.g., nitric acid, ammonia), pulp and paper, beverages, equipment and machinery, and textiles. Industries that generate secondary a</v>
          </cell>
        </row>
        <row r="408">
          <cell r="B408" t="str">
            <v>Construction</v>
          </cell>
          <cell r="C408" t="str">
            <v>This category includes general construction and special trade construction for buildings and civil engineering, building installation and building completion. It includes new work, repair, additions and alterations, the erection of prefabricated buildings</v>
          </cell>
        </row>
        <row r="409">
          <cell r="B409" t="str">
            <v>Commercial</v>
          </cell>
          <cell r="C409" t="str">
            <v>Examples include wholesale and retail trade, hotels and restaurants and automobile dealerships.</v>
          </cell>
        </row>
        <row r="410">
          <cell r="B410" t="str">
            <v>Institutional</v>
          </cell>
          <cell r="C410" t="str">
            <v>Examples include health and education operations (e.g., schools and hospitals), public administration, insurance and financial services, real estate, and Research and Development.</v>
          </cell>
        </row>
        <row r="411">
          <cell r="B411" t="str">
            <v>Residential</v>
          </cell>
          <cell r="C411" t="str">
            <v>Households.</v>
          </cell>
        </row>
        <row r="412">
          <cell r="B412" t="str">
            <v>Agriculture</v>
          </cell>
          <cell r="C412" t="str">
            <v>This category covers the production of crops and livestock, and any service industries supporting the same.</v>
          </cell>
        </row>
        <row r="413">
          <cell r="B413" t="str">
            <v>Forestry</v>
          </cell>
          <cell r="C413" t="str">
            <v>Forestry and logging industries.</v>
          </cell>
        </row>
        <row r="414">
          <cell r="B414" t="str">
            <v>Fisheries</v>
          </cell>
          <cell r="C414" t="str">
            <v>Fishing, fish hatcheries and farms, and any service industries supporting these operations.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Stationary combustion"/>
      <sheetName val="Electricity US"/>
      <sheetName val="Electricity China and Taiwan"/>
      <sheetName val="Transport Fuel Use"/>
      <sheetName val="Transport Vehicle Distance"/>
      <sheetName val="Transport Freight"/>
      <sheetName val="Reference - EF Public"/>
    </sheetNames>
    <sheetDataSet>
      <sheetData sheetId="0"/>
      <sheetData sheetId="1"/>
      <sheetData sheetId="2"/>
      <sheetData sheetId="3"/>
      <sheetData sheetId="4" refreshError="1"/>
      <sheetData sheetId="5">
        <row r="177">
          <cell r="B177" t="str">
            <v>Vehicle and Fuel and Engine Size</v>
          </cell>
        </row>
      </sheetData>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Spreadsheet"/>
      <sheetName val="Misc lists"/>
      <sheetName val="US factors"/>
      <sheetName val="co2kwh"/>
      <sheetName val="EIA EFS"/>
      <sheetName val="China"/>
      <sheetName val="Taiwan"/>
      <sheetName val="Revision history"/>
    </sheetNames>
    <sheetDataSet>
      <sheetData sheetId="0" refreshError="1"/>
      <sheetData sheetId="1"/>
      <sheetData sheetId="2">
        <row r="4">
          <cell r="B4" t="str">
            <v>kWh</v>
          </cell>
          <cell r="C4">
            <v>1</v>
          </cell>
        </row>
        <row r="5">
          <cell r="B5" t="str">
            <v>MWh</v>
          </cell>
          <cell r="C5">
            <v>1000</v>
          </cell>
        </row>
        <row r="37">
          <cell r="B37" t="str">
            <v>1995 IPCC Second Assessment Report</v>
          </cell>
          <cell r="C37">
            <v>1</v>
          </cell>
          <cell r="D37">
            <v>21</v>
          </cell>
          <cell r="E37">
            <v>310</v>
          </cell>
        </row>
        <row r="38">
          <cell r="B38" t="str">
            <v>2001 IPCC Third Assessment Report</v>
          </cell>
          <cell r="C38">
            <v>2</v>
          </cell>
          <cell r="D38">
            <v>23</v>
          </cell>
          <cell r="E38">
            <v>296</v>
          </cell>
        </row>
        <row r="39">
          <cell r="B39" t="str">
            <v>2007 IPCC Fourth Assesment Report</v>
          </cell>
          <cell r="C39">
            <v>3</v>
          </cell>
          <cell r="D39">
            <v>25</v>
          </cell>
          <cell r="E39">
            <v>298</v>
          </cell>
        </row>
        <row r="53">
          <cell r="B53">
            <v>2005</v>
          </cell>
          <cell r="C53" t="str">
            <v>yr2005EFs</v>
          </cell>
        </row>
        <row r="54">
          <cell r="B54">
            <v>2007</v>
          </cell>
          <cell r="C54" t="str">
            <v>yr2007EFs</v>
          </cell>
        </row>
      </sheetData>
      <sheetData sheetId="3"/>
      <sheetData sheetId="4">
        <row r="4">
          <cell r="M4" t="str">
            <v>Albania</v>
          </cell>
        </row>
      </sheetData>
      <sheetData sheetId="5">
        <row r="9">
          <cell r="P9" t="str">
            <v>2000</v>
          </cell>
          <cell r="Q9">
            <v>4</v>
          </cell>
        </row>
        <row r="10">
          <cell r="P10" t="str">
            <v>2001</v>
          </cell>
          <cell r="Q10">
            <v>5</v>
          </cell>
        </row>
        <row r="11">
          <cell r="P11" t="str">
            <v>2002</v>
          </cell>
          <cell r="Q11">
            <v>6</v>
          </cell>
        </row>
        <row r="12">
          <cell r="P12" t="str">
            <v>2003</v>
          </cell>
          <cell r="Q12">
            <v>7</v>
          </cell>
        </row>
        <row r="13">
          <cell r="P13" t="str">
            <v>2004</v>
          </cell>
          <cell r="Q13">
            <v>8</v>
          </cell>
        </row>
        <row r="14">
          <cell r="P14" t="str">
            <v>2005</v>
          </cell>
          <cell r="Q14">
            <v>9</v>
          </cell>
        </row>
        <row r="15">
          <cell r="P15">
            <v>2006</v>
          </cell>
          <cell r="Q15">
            <v>10</v>
          </cell>
        </row>
        <row r="16">
          <cell r="P16">
            <v>2007</v>
          </cell>
          <cell r="Q16">
            <v>11</v>
          </cell>
        </row>
        <row r="17">
          <cell r="P17">
            <v>2008</v>
          </cell>
          <cell r="Q17">
            <v>12</v>
          </cell>
        </row>
      </sheetData>
      <sheetData sheetId="6"/>
      <sheetData sheetId="7">
        <row r="2">
          <cell r="A2">
            <v>2005</v>
          </cell>
          <cell r="B2">
            <v>0.626</v>
          </cell>
        </row>
        <row r="3">
          <cell r="A3">
            <v>2006</v>
          </cell>
          <cell r="B3">
            <v>0.63700000000000001</v>
          </cell>
        </row>
        <row r="4">
          <cell r="A4">
            <v>2007</v>
          </cell>
          <cell r="B4">
            <v>0.63200000000000001</v>
          </cell>
        </row>
        <row r="5">
          <cell r="A5">
            <v>2008</v>
          </cell>
          <cell r="B5">
            <v>0.63100000000000001</v>
          </cell>
        </row>
        <row r="6">
          <cell r="A6">
            <v>2009</v>
          </cell>
          <cell r="B6">
            <v>0.61599999999999999</v>
          </cell>
        </row>
        <row r="7">
          <cell r="A7">
            <v>2010</v>
          </cell>
          <cell r="B7">
            <v>0.61199999999999999</v>
          </cell>
        </row>
      </sheetData>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Activity Data"/>
      <sheetName val="Settings"/>
      <sheetName val="Summary"/>
      <sheetName val="Revisions"/>
      <sheetName val="Reference - Custom Messages"/>
      <sheetName val="Reference - Lookup and Unit"/>
      <sheetName val="Reference - EF Fuel Use"/>
      <sheetName val="Reference - EF Road"/>
      <sheetName val="Reference - EF Freight"/>
      <sheetName val="Reference - EF Public"/>
    </sheetNames>
    <sheetDataSet>
      <sheetData sheetId="0" refreshError="1"/>
      <sheetData sheetId="1">
        <row r="111">
          <cell r="T111">
            <v>0</v>
          </cell>
          <cell r="U111">
            <v>0</v>
          </cell>
        </row>
      </sheetData>
      <sheetData sheetId="2">
        <row r="11">
          <cell r="B11" t="str">
            <v>2007 IPCC Fourth Assessment Report</v>
          </cell>
        </row>
        <row r="16">
          <cell r="B16" t="str">
            <v>Fuel</v>
          </cell>
          <cell r="C16" t="str">
            <v>Emission Factors</v>
          </cell>
          <cell r="G16" t="str">
            <v>Unit of Emission Factors</v>
          </cell>
          <cell r="I16" t="str">
            <v>Notes</v>
          </cell>
        </row>
        <row r="17">
          <cell r="C17" t="str">
            <v xml:space="preserve">Fossil CO2 </v>
          </cell>
          <cell r="D17" t="str">
            <v>CH4</v>
          </cell>
          <cell r="E17" t="str">
            <v>N2O</v>
          </cell>
          <cell r="F17" t="str">
            <v>Biofuel CO2</v>
          </cell>
          <cell r="G17" t="str">
            <v>Numerator
(e.g., kg of GHG)</v>
          </cell>
          <cell r="H17" t="str">
            <v>Denominator
(e.g., tonne of fuel)</v>
          </cell>
        </row>
        <row r="28">
          <cell r="B28" t="str">
            <v>Vehicle</v>
          </cell>
          <cell r="C28" t="str">
            <v>Emission Factors</v>
          </cell>
          <cell r="G28" t="str">
            <v>Unit of Emission Factors</v>
          </cell>
          <cell r="I28" t="str">
            <v>Notes</v>
          </cell>
        </row>
        <row r="29">
          <cell r="C29" t="str">
            <v xml:space="preserve">Fossil CO2 </v>
          </cell>
          <cell r="D29" t="str">
            <v>CH4</v>
          </cell>
          <cell r="E29" t="str">
            <v>N2O</v>
          </cell>
          <cell r="F29" t="str">
            <v>Biofuel CO2</v>
          </cell>
          <cell r="G29" t="str">
            <v>Numerator
(e.g., kg of GHG)</v>
          </cell>
          <cell r="H29" t="str">
            <v>Denominator
(e.g., kilometer)</v>
          </cell>
        </row>
      </sheetData>
      <sheetData sheetId="3" refreshError="1"/>
      <sheetData sheetId="4" refreshError="1"/>
      <sheetData sheetId="5" refreshError="1"/>
      <sheetData sheetId="6">
        <row r="3">
          <cell r="B3" t="str">
            <v>US Gallon</v>
          </cell>
          <cell r="C3" t="str">
            <v>UK Gallon</v>
          </cell>
          <cell r="D3" t="str">
            <v>Litre</v>
          </cell>
          <cell r="E3" t="str">
            <v>Barrel</v>
          </cell>
          <cell r="F3" t="str">
            <v>Standard Cubic Foot</v>
          </cell>
          <cell r="G3" t="str">
            <v>Cubic Foot</v>
          </cell>
          <cell r="H3" t="str">
            <v>Cubic Meter</v>
          </cell>
          <cell r="I3" t="str">
            <v>Metric Ton</v>
          </cell>
          <cell r="J3" t="str">
            <v>Kilogram</v>
          </cell>
          <cell r="K3" t="str">
            <v>Pound</v>
          </cell>
          <cell r="L3" t="str">
            <v>Short Ton</v>
          </cell>
          <cell r="M3" t="str">
            <v>Long Ton</v>
          </cell>
          <cell r="N3" t="str">
            <v>Gram</v>
          </cell>
          <cell r="O3" t="str">
            <v>Mile</v>
          </cell>
          <cell r="P3" t="str">
            <v>Kilometer</v>
          </cell>
          <cell r="Q3" t="str">
            <v>Kilowatt Hour</v>
          </cell>
          <cell r="R3" t="str">
            <v>Therm</v>
          </cell>
          <cell r="S3" t="str">
            <v>BTU</v>
          </cell>
          <cell r="T3" t="str">
            <v>MMBTU</v>
          </cell>
          <cell r="U3" t="str">
            <v>Megajoule</v>
          </cell>
          <cell r="V3" t="str">
            <v>Gigajoule</v>
          </cell>
          <cell r="W3" t="str">
            <v>Tonne Mile</v>
          </cell>
          <cell r="X3" t="str">
            <v>Short Ton Mile</v>
          </cell>
          <cell r="Y3" t="str">
            <v>Short Ton Kilometer</v>
          </cell>
          <cell r="Z3" t="str">
            <v>Tonne Kilometer</v>
          </cell>
          <cell r="AA3" t="str">
            <v>Passenger Mile</v>
          </cell>
          <cell r="AB3" t="str">
            <v>Passenger Kilometer</v>
          </cell>
        </row>
        <row r="4">
          <cell r="A4" t="str">
            <v>US Gallon</v>
          </cell>
          <cell r="B4">
            <v>1</v>
          </cell>
          <cell r="C4">
            <v>0.83267384</v>
          </cell>
          <cell r="D4">
            <v>3.78541178</v>
          </cell>
          <cell r="E4">
            <v>2.3809523799999999E-2</v>
          </cell>
          <cell r="F4">
            <v>0.13368055600000001</v>
          </cell>
          <cell r="G4">
            <v>0.13368055600000001</v>
          </cell>
          <cell r="H4">
            <v>3.7854117800000002E-3</v>
          </cell>
        </row>
        <row r="5">
          <cell r="A5" t="str">
            <v>UK Gallon</v>
          </cell>
          <cell r="B5">
            <v>1.2009504200000001</v>
          </cell>
          <cell r="C5">
            <v>1</v>
          </cell>
          <cell r="D5">
            <v>4.5460918799999996</v>
          </cell>
          <cell r="E5">
            <v>2.8594057700000002E-2</v>
          </cell>
          <cell r="F5">
            <v>0.16054372</v>
          </cell>
          <cell r="G5">
            <v>0.16054372</v>
          </cell>
          <cell r="H5">
            <v>4.5460918800000003E-3</v>
          </cell>
        </row>
        <row r="6">
          <cell r="A6" t="str">
            <v>Litre</v>
          </cell>
          <cell r="B6">
            <v>0.26417205199999999</v>
          </cell>
          <cell r="C6">
            <v>0.219969157</v>
          </cell>
          <cell r="D6">
            <v>1</v>
          </cell>
          <cell r="E6">
            <v>6.2898107700000002E-3</v>
          </cell>
          <cell r="F6">
            <v>3.5314666699999997E-2</v>
          </cell>
          <cell r="G6">
            <v>3.5314666699999997E-2</v>
          </cell>
          <cell r="H6">
            <v>1E-3</v>
          </cell>
        </row>
        <row r="7">
          <cell r="A7" t="str">
            <v>Barrel</v>
          </cell>
          <cell r="B7">
            <v>42</v>
          </cell>
          <cell r="C7">
            <v>34.972301299999998</v>
          </cell>
          <cell r="D7">
            <v>158.98729499999999</v>
          </cell>
          <cell r="E7">
            <v>1</v>
          </cell>
          <cell r="F7">
            <v>5.6145833300000003</v>
          </cell>
          <cell r="G7">
            <v>5.6145833300000003</v>
          </cell>
          <cell r="H7">
            <v>0.158987295</v>
          </cell>
        </row>
        <row r="8">
          <cell r="A8" t="str">
            <v>Standard Cubic Foot</v>
          </cell>
          <cell r="B8">
            <v>7.4805194799999999</v>
          </cell>
          <cell r="C8">
            <v>6.2288328799999997</v>
          </cell>
          <cell r="D8">
            <v>28.316846600000002</v>
          </cell>
          <cell r="E8">
            <v>0.178107607</v>
          </cell>
          <cell r="F8">
            <v>1</v>
          </cell>
          <cell r="G8">
            <v>1</v>
          </cell>
          <cell r="H8">
            <v>2.8316846600000001E-2</v>
          </cell>
        </row>
        <row r="9">
          <cell r="A9" t="str">
            <v>Cubic Foot</v>
          </cell>
          <cell r="B9">
            <v>7.4805194799999999</v>
          </cell>
          <cell r="C9">
            <v>6.2288328799999997</v>
          </cell>
          <cell r="D9">
            <v>28.316846600000002</v>
          </cell>
          <cell r="E9">
            <v>0.178107607</v>
          </cell>
          <cell r="F9">
            <v>1</v>
          </cell>
          <cell r="G9">
            <v>1</v>
          </cell>
          <cell r="H9">
            <v>2.8316846600000001E-2</v>
          </cell>
        </row>
        <row r="10">
          <cell r="A10" t="str">
            <v>Cubic Meter</v>
          </cell>
          <cell r="B10">
            <v>264.17205200000001</v>
          </cell>
          <cell r="C10">
            <v>219.969157</v>
          </cell>
          <cell r="D10">
            <v>1000</v>
          </cell>
          <cell r="E10">
            <v>6.2898107699999999</v>
          </cell>
          <cell r="F10">
            <v>35.314666699999997</v>
          </cell>
          <cell r="G10">
            <v>35.314666699999997</v>
          </cell>
          <cell r="H10">
            <v>1</v>
          </cell>
        </row>
        <row r="11">
          <cell r="A11" t="str">
            <v>Metric Ton</v>
          </cell>
          <cell r="I11">
            <v>1</v>
          </cell>
          <cell r="J11">
            <v>1000</v>
          </cell>
          <cell r="K11">
            <v>2204.6226200000001</v>
          </cell>
          <cell r="L11">
            <v>1.1023113099999999</v>
          </cell>
          <cell r="M11">
            <v>0.98420652799999997</v>
          </cell>
          <cell r="N11">
            <v>1000000</v>
          </cell>
        </row>
        <row r="12">
          <cell r="A12" t="str">
            <v>Kilogram</v>
          </cell>
          <cell r="I12">
            <v>1E-3</v>
          </cell>
          <cell r="J12">
            <v>1</v>
          </cell>
          <cell r="K12">
            <v>2.2046226199999999</v>
          </cell>
          <cell r="L12">
            <v>1.10231131E-3</v>
          </cell>
          <cell r="M12">
            <v>9.842065279999999E-4</v>
          </cell>
          <cell r="N12">
            <v>1000</v>
          </cell>
        </row>
        <row r="13">
          <cell r="A13" t="str">
            <v>Pound</v>
          </cell>
          <cell r="I13">
            <v>4.5359236999999999E-4</v>
          </cell>
          <cell r="J13">
            <v>0.45359237000000002</v>
          </cell>
          <cell r="K13">
            <v>1</v>
          </cell>
          <cell r="L13">
            <v>5.0000000000000001E-4</v>
          </cell>
          <cell r="M13">
            <v>4.4642857100000001E-4</v>
          </cell>
          <cell r="N13">
            <v>453.59237000000002</v>
          </cell>
        </row>
        <row r="14">
          <cell r="A14" t="str">
            <v>Short Ton</v>
          </cell>
          <cell r="I14">
            <v>0.90718474000000004</v>
          </cell>
          <cell r="J14">
            <v>907.18474000000003</v>
          </cell>
          <cell r="K14">
            <v>2000</v>
          </cell>
          <cell r="L14">
            <v>1</v>
          </cell>
          <cell r="M14">
            <v>0.89285714299999996</v>
          </cell>
          <cell r="N14">
            <v>907184.74</v>
          </cell>
        </row>
        <row r="15">
          <cell r="A15" t="str">
            <v>Long Ton</v>
          </cell>
          <cell r="I15">
            <v>1.01604691</v>
          </cell>
          <cell r="J15" t="str">
            <v>1 016.04691</v>
          </cell>
          <cell r="K15">
            <v>2240</v>
          </cell>
          <cell r="L15">
            <v>1.1200000000000001</v>
          </cell>
          <cell r="M15">
            <v>1</v>
          </cell>
          <cell r="N15">
            <v>1016046.91</v>
          </cell>
        </row>
        <row r="16">
          <cell r="A16" t="str">
            <v>Gram</v>
          </cell>
          <cell r="I16">
            <v>9.9999999999999995E-7</v>
          </cell>
          <cell r="J16">
            <v>1E-3</v>
          </cell>
          <cell r="N16">
            <v>1</v>
          </cell>
        </row>
        <row r="17">
          <cell r="A17" t="str">
            <v>Mile</v>
          </cell>
          <cell r="O17">
            <v>1</v>
          </cell>
          <cell r="P17">
            <v>1.6093440000000001</v>
          </cell>
        </row>
        <row r="18">
          <cell r="A18" t="str">
            <v>Kilometer</v>
          </cell>
          <cell r="O18">
            <v>0.62137119200000002</v>
          </cell>
          <cell r="P18">
            <v>1</v>
          </cell>
        </row>
        <row r="19">
          <cell r="A19" t="str">
            <v>Kilowatt Hour</v>
          </cell>
          <cell r="Q19">
            <v>1</v>
          </cell>
          <cell r="R19">
            <v>3.4121416299999999E-2</v>
          </cell>
          <cell r="S19">
            <v>3412.1416300000001</v>
          </cell>
          <cell r="T19">
            <v>3.4121416300000001E-3</v>
          </cell>
          <cell r="U19">
            <v>3.6</v>
          </cell>
          <cell r="V19">
            <v>3.5999999999999999E-3</v>
          </cell>
        </row>
        <row r="20">
          <cell r="A20" t="str">
            <v>Therm</v>
          </cell>
          <cell r="Q20">
            <v>29.307106999999998</v>
          </cell>
          <cell r="R20">
            <v>1</v>
          </cell>
          <cell r="S20">
            <v>100000</v>
          </cell>
          <cell r="T20">
            <v>0.1</v>
          </cell>
          <cell r="U20">
            <v>105.505585</v>
          </cell>
          <cell r="V20">
            <v>0.105505585</v>
          </cell>
        </row>
        <row r="21">
          <cell r="A21" t="str">
            <v>BTU</v>
          </cell>
          <cell r="Q21">
            <v>2.9307106999999999E-4</v>
          </cell>
          <cell r="R21">
            <v>1.0000000000000001E-5</v>
          </cell>
          <cell r="S21">
            <v>1</v>
          </cell>
          <cell r="T21">
            <v>9.9999999999999995E-7</v>
          </cell>
          <cell r="U21">
            <v>1.0550558499999999E-3</v>
          </cell>
          <cell r="V21">
            <v>1.05505585E-6</v>
          </cell>
        </row>
        <row r="22">
          <cell r="A22" t="str">
            <v>MMBTU</v>
          </cell>
          <cell r="Q22">
            <v>293.07106999999996</v>
          </cell>
          <cell r="R22">
            <v>10</v>
          </cell>
          <cell r="S22">
            <v>1000000</v>
          </cell>
          <cell r="T22">
            <v>1</v>
          </cell>
          <cell r="U22">
            <v>1055.05585</v>
          </cell>
          <cell r="V22">
            <v>1.05505585</v>
          </cell>
        </row>
        <row r="23">
          <cell r="A23" t="str">
            <v>Megajoule</v>
          </cell>
          <cell r="Q23">
            <v>0.27777777799999998</v>
          </cell>
          <cell r="R23">
            <v>9.4781711999999997E-3</v>
          </cell>
          <cell r="S23">
            <v>947.81712000000005</v>
          </cell>
          <cell r="T23">
            <v>9.4781712000000006E-4</v>
          </cell>
          <cell r="U23">
            <v>1</v>
          </cell>
          <cell r="V23">
            <v>1E-3</v>
          </cell>
        </row>
        <row r="24">
          <cell r="A24" t="str">
            <v>Gigajoule</v>
          </cell>
          <cell r="Q24">
            <v>277.77777800000001</v>
          </cell>
          <cell r="R24">
            <v>9.4781712000000002</v>
          </cell>
          <cell r="S24">
            <v>947817.12</v>
          </cell>
          <cell r="T24">
            <v>0.94781711999999996</v>
          </cell>
          <cell r="U24">
            <v>1000</v>
          </cell>
          <cell r="V24">
            <v>1</v>
          </cell>
        </row>
        <row r="25">
          <cell r="A25" t="str">
            <v>Tonne Mile</v>
          </cell>
          <cell r="W25">
            <v>1</v>
          </cell>
          <cell r="X25">
            <v>1.1023113099999999</v>
          </cell>
          <cell r="Y25">
            <v>1.7739980900000001</v>
          </cell>
          <cell r="Z25">
            <v>1.6093440000000001</v>
          </cell>
        </row>
        <row r="26">
          <cell r="A26" t="str">
            <v>Short Ton Mile</v>
          </cell>
          <cell r="W26">
            <v>0.90718474076075661</v>
          </cell>
          <cell r="X26">
            <v>1</v>
          </cell>
          <cell r="Y26">
            <v>1.6093440006146924</v>
          </cell>
          <cell r="Z26">
            <v>1.4599723194348793</v>
          </cell>
        </row>
        <row r="27">
          <cell r="A27" t="str">
            <v>Short Ton Kilometer</v>
          </cell>
          <cell r="W27">
            <v>0.5636984637307223</v>
          </cell>
          <cell r="X27">
            <v>0.62137119199999991</v>
          </cell>
          <cell r="Y27">
            <v>1</v>
          </cell>
          <cell r="Z27">
            <v>0.90718474000000004</v>
          </cell>
        </row>
        <row r="28">
          <cell r="A28" t="str">
            <v>Tonne Kilometer</v>
          </cell>
          <cell r="W28">
            <v>0.62137119200000002</v>
          </cell>
          <cell r="X28">
            <v>0.68494449264978152</v>
          </cell>
          <cell r="Y28">
            <v>1.1023113099999999</v>
          </cell>
          <cell r="Z28">
            <v>1</v>
          </cell>
        </row>
        <row r="29">
          <cell r="A29" t="str">
            <v>Passenger Mile</v>
          </cell>
          <cell r="AA29">
            <v>1</v>
          </cell>
          <cell r="AB29">
            <v>1.6093440000000001</v>
          </cell>
        </row>
        <row r="30">
          <cell r="A30" t="str">
            <v>Passenger Kilometer</v>
          </cell>
          <cell r="AA30">
            <v>0.62137119200000002</v>
          </cell>
          <cell r="AB30">
            <v>1</v>
          </cell>
        </row>
        <row r="36">
          <cell r="A36" t="str">
            <v>US</v>
          </cell>
        </row>
        <row r="37">
          <cell r="A37" t="str">
            <v>UK</v>
          </cell>
        </row>
        <row r="38">
          <cell r="A38" t="str">
            <v>Other</v>
          </cell>
        </row>
        <row r="43">
          <cell r="A43" t="str">
            <v>Road</v>
          </cell>
        </row>
        <row r="44">
          <cell r="A44" t="str">
            <v>Rail</v>
          </cell>
        </row>
        <row r="45">
          <cell r="A45" t="str">
            <v>Water</v>
          </cell>
        </row>
        <row r="46">
          <cell r="A46" t="str">
            <v>Aircraft</v>
          </cell>
        </row>
        <row r="63">
          <cell r="A63" t="str">
            <v>Scope 1</v>
          </cell>
        </row>
        <row r="64">
          <cell r="A64" t="str">
            <v>Scope 3</v>
          </cell>
        </row>
        <row r="73">
          <cell r="A73" t="str">
            <v>Tonne Mile</v>
          </cell>
        </row>
        <row r="74">
          <cell r="A74" t="str">
            <v>Tonne Kilometer</v>
          </cell>
        </row>
        <row r="75">
          <cell r="A75" t="str">
            <v>Short Ton Mile</v>
          </cell>
        </row>
        <row r="76">
          <cell r="A76" t="str">
            <v>Short Ton Kilometer</v>
          </cell>
        </row>
        <row r="77">
          <cell r="A77" t="str">
            <v>Passenger Mile</v>
          </cell>
        </row>
        <row r="78">
          <cell r="A78" t="str">
            <v>Passenger Kilometer</v>
          </cell>
        </row>
        <row r="79">
          <cell r="A79" t="str">
            <v>Mile</v>
          </cell>
        </row>
        <row r="80">
          <cell r="A80" t="str">
            <v>Kilometer</v>
          </cell>
        </row>
        <row r="85">
          <cell r="A85" t="str">
            <v>1995 IPCC Second Assessment Report (SAR)</v>
          </cell>
        </row>
        <row r="86">
          <cell r="A86" t="str">
            <v>2001 IPCC Third Assessment Report (TAR)</v>
          </cell>
        </row>
        <row r="87">
          <cell r="A87" t="str">
            <v>2007 IPCC Fourth Assessment Report</v>
          </cell>
        </row>
        <row r="109">
          <cell r="A109" t="str">
            <v>Region</v>
          </cell>
        </row>
        <row r="110">
          <cell r="A110" t="str">
            <v>Mode of Transport</v>
          </cell>
        </row>
        <row r="111">
          <cell r="A111" t="str">
            <v>Scope</v>
          </cell>
        </row>
        <row r="112">
          <cell r="A112" t="str">
            <v>Type of Activity Data</v>
          </cell>
        </row>
        <row r="113">
          <cell r="A113" t="str">
            <v>Vehicle Type</v>
          </cell>
        </row>
        <row r="114">
          <cell r="A114" t="str">
            <v>Distance Travelled</v>
          </cell>
        </row>
        <row r="115">
          <cell r="A115" t="str">
            <v>Total Weight of Freight</v>
          </cell>
        </row>
        <row r="116">
          <cell r="A116" t="str">
            <v># of Passenger</v>
          </cell>
        </row>
        <row r="117">
          <cell r="A117" t="str">
            <v>Units of Measurement</v>
          </cell>
        </row>
        <row r="118">
          <cell r="A118" t="str">
            <v>Fuel Used</v>
          </cell>
        </row>
        <row r="119">
          <cell r="A119" t="str">
            <v>Fuel Amount</v>
          </cell>
        </row>
        <row r="120">
          <cell r="A120" t="str">
            <v>Unit of Fuel Amount</v>
          </cell>
        </row>
      </sheetData>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 notes_Temp"/>
      <sheetName val="QA_Index"/>
      <sheetName val="Version&amp;Issue_Log"/>
      <sheetName val="Update_Checklist"/>
      <sheetName val="DataSources"/>
      <sheetName val="QC_Checklist"/>
      <sheetName val="RAW1_NAEI GHG"/>
      <sheetName val="RAW2_DUKES Table 5.6"/>
      <sheetName val="RAW3_DUKES Table 5.1.2"/>
      <sheetName val="RAW4_DUKES Table 5A"/>
      <sheetName val="RAW5_GWP Factors"/>
      <sheetName val="RAW6_Benchmark Data"/>
      <sheetName val="RAW7_DUKES Autogen"/>
      <sheetName val="OtherAssumptions"/>
      <sheetName val="Calc1_UK_Elec"/>
      <sheetName val="Calc1a_OtherT_EF"/>
      <sheetName val="Calc2_UK_WTT_Elec"/>
      <sheetName val="MethodPaper"/>
      <sheetName val="LinkedInOutput"/>
      <sheetName val="Benchmark"/>
      <sheetName val="UK electricity"/>
      <sheetName val="Transmission and distribution"/>
      <sheetName val="WTT- UK &amp; overseas elec"/>
      <sheetName val="Conversions"/>
      <sheetName val="Verification-Validation"/>
      <sheetName val="Lookups"/>
      <sheetName val="GHG CF_UK Electricity_2018_MA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Settings"/>
      <sheetName val="Spreadsheet"/>
      <sheetName val="Misc lists"/>
      <sheetName val="US factors"/>
      <sheetName val="co2kwh"/>
      <sheetName val="EIA EFS"/>
    </sheetNames>
    <sheetDataSet>
      <sheetData sheetId="0"/>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2.bin"/><Relationship Id="rId1" Type="http://schemas.openxmlformats.org/officeDocument/2006/relationships/hyperlink" Target="http://www.ghgprotocol.org/corporate-standard" TargetMode="External"/><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8.bin"/><Relationship Id="rId1" Type="http://schemas.openxmlformats.org/officeDocument/2006/relationships/hyperlink" Target="https://webstore.iea.org/" TargetMode="External"/><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hyperlink" Target="https://wrap.org.uk/resources/report/carbon-waste-and-resources-metric" TargetMode="External"/><Relationship Id="rId7" Type="http://schemas.openxmlformats.org/officeDocument/2006/relationships/comments" Target="../comments6.xml"/><Relationship Id="rId2" Type="http://schemas.openxmlformats.org/officeDocument/2006/relationships/hyperlink" Target="http://www.ghgprotocol.org/standards/corporate-standard" TargetMode="External"/><Relationship Id="rId1" Type="http://schemas.openxmlformats.org/officeDocument/2006/relationships/hyperlink" Target="http://www.ghgprotocol.org/standards/corporate-standard" TargetMode="External"/><Relationship Id="rId6" Type="http://schemas.openxmlformats.org/officeDocument/2006/relationships/vmlDrawing" Target="../drawings/vmlDrawing6.vml"/><Relationship Id="rId5" Type="http://schemas.openxmlformats.org/officeDocument/2006/relationships/printerSettings" Target="../printerSettings/printerSettings20.bin"/><Relationship Id="rId4" Type="http://schemas.openxmlformats.org/officeDocument/2006/relationships/hyperlink" Target="https://wrap.org.uk/resources/report/carbon-waste-and-resources-metric" TargetMode="External"/></Relationships>
</file>

<file path=xl/worksheets/_rels/sheet2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24.bin"/><Relationship Id="rId1" Type="http://schemas.openxmlformats.org/officeDocument/2006/relationships/hyperlink" Target="https://www.hotelfootprints.org/" TargetMode="External"/><Relationship Id="rId4"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25.bin"/><Relationship Id="rId1" Type="http://schemas.openxmlformats.org/officeDocument/2006/relationships/hyperlink" Target="https://ghgprotocol.org/sites/default/files/standards_supporting/Categorizing%20GHG%20Emissions%20from%20Leased%20Assets.pdf" TargetMode="External"/><Relationship Id="rId4"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D130D-549C-4FDC-B7B6-6A1B1C1398B7}">
  <dimension ref="A1"/>
  <sheetViews>
    <sheetView tabSelected="1" zoomScale="90" zoomScaleNormal="90" workbookViewId="0"/>
  </sheetViews>
  <sheetFormatPr defaultRowHeight="14.5" x14ac:dyDescent="0.3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4AA7B-2D0F-4590-8209-DFA570A771C5}">
  <sheetPr>
    <pageSetUpPr fitToPage="1"/>
  </sheetPr>
  <dimension ref="A1:V10"/>
  <sheetViews>
    <sheetView showGridLines="0" topLeftCell="D1" zoomScale="40" zoomScaleNormal="40" workbookViewId="0">
      <selection activeCell="E5" sqref="E5"/>
    </sheetView>
  </sheetViews>
  <sheetFormatPr defaultColWidth="8.7265625" defaultRowHeight="14.5" x14ac:dyDescent="0.35"/>
  <cols>
    <col min="1" max="1" width="1.7265625" style="1" hidden="1" customWidth="1"/>
    <col min="2" max="3" width="1.7265625" style="355" hidden="1" customWidth="1"/>
    <col min="4" max="4" width="60.26953125" style="370" customWidth="1"/>
    <col min="5" max="5" width="34" style="372" bestFit="1" customWidth="1"/>
    <col min="6" max="8" width="16.26953125" style="373" customWidth="1"/>
    <col min="9" max="9" width="23.26953125" style="374" customWidth="1"/>
    <col min="10" max="10" width="28.453125" style="375" customWidth="1"/>
    <col min="11" max="12" width="28.26953125" style="370" customWidth="1"/>
    <col min="13" max="14" width="28.7265625" style="376" customWidth="1"/>
    <col min="15" max="15" width="10.453125" style="355" customWidth="1"/>
    <col min="16" max="16384" width="8.7265625" style="1"/>
  </cols>
  <sheetData>
    <row r="1" spans="1:22" ht="55" customHeight="1" x14ac:dyDescent="0.35"/>
    <row r="2" spans="1:22" ht="55" customHeight="1" x14ac:dyDescent="0.35">
      <c r="E2" s="370"/>
      <c r="F2" s="370"/>
      <c r="G2" s="372"/>
      <c r="H2" s="689"/>
      <c r="I2" s="690"/>
      <c r="J2" s="691"/>
      <c r="K2" s="690"/>
      <c r="L2" s="690"/>
      <c r="M2" s="692"/>
    </row>
    <row r="3" spans="1:22" ht="20" x14ac:dyDescent="0.4">
      <c r="D3" s="379" t="s">
        <v>0</v>
      </c>
      <c r="E3" s="370"/>
      <c r="H3" s="693"/>
      <c r="I3" s="694"/>
      <c r="J3" s="694"/>
      <c r="K3" s="694"/>
      <c r="L3" s="694"/>
      <c r="M3" s="692"/>
    </row>
    <row r="4" spans="1:22" ht="23" thickBot="1" x14ac:dyDescent="0.5">
      <c r="E4" s="370"/>
      <c r="H4" s="693"/>
      <c r="I4" s="691"/>
      <c r="J4" s="695"/>
      <c r="K4" s="695"/>
      <c r="L4" s="695"/>
      <c r="M4" s="692"/>
    </row>
    <row r="5" spans="1:22" ht="30" customHeight="1" x14ac:dyDescent="0.4">
      <c r="D5" s="740" t="s">
        <v>2</v>
      </c>
      <c r="E5" s="741" t="str">
        <f>'Dati di Base'!C5</f>
        <v>Impresa ANCE</v>
      </c>
      <c r="F5" s="380"/>
      <c r="G5" s="380"/>
      <c r="H5" s="696"/>
      <c r="I5" s="697"/>
      <c r="J5" s="698"/>
      <c r="K5" s="698"/>
      <c r="L5" s="698"/>
      <c r="M5" s="699"/>
      <c r="N5" s="383"/>
    </row>
    <row r="6" spans="1:22" ht="30" customHeight="1" x14ac:dyDescent="0.4">
      <c r="D6" s="742" t="s">
        <v>4</v>
      </c>
      <c r="E6" s="743" t="str">
        <f>'Dati di Base'!C6</f>
        <v>018 580 909 86</v>
      </c>
      <c r="F6" s="380"/>
      <c r="G6" s="380"/>
      <c r="H6" s="696"/>
      <c r="I6" s="697"/>
      <c r="J6" s="698"/>
      <c r="K6" s="698"/>
      <c r="L6" s="698"/>
      <c r="M6" s="699"/>
      <c r="N6" s="383"/>
    </row>
    <row r="7" spans="1:22" ht="30" customHeight="1" x14ac:dyDescent="0.4">
      <c r="D7" s="742" t="str">
        <f>'Dati di Base'!B6</f>
        <v>Partita IVA</v>
      </c>
      <c r="E7" s="744">
        <f>'Dati di Base'!C7</f>
        <v>45049</v>
      </c>
      <c r="F7" s="380"/>
      <c r="G7" s="380"/>
      <c r="H7" s="696"/>
      <c r="I7" s="700"/>
      <c r="J7" s="701"/>
      <c r="K7" s="701"/>
      <c r="L7" s="701"/>
      <c r="M7" s="699"/>
      <c r="N7" s="383"/>
    </row>
    <row r="8" spans="1:22" ht="30" customHeight="1" thickBot="1" x14ac:dyDescent="0.45">
      <c r="D8" s="745" t="str">
        <f>'Dati di Base'!B7</f>
        <v>Data del calcolo</v>
      </c>
      <c r="E8" s="747" t="str">
        <f>'Dati di Base'!C8</f>
        <v>2021-2022</v>
      </c>
      <c r="F8" s="380"/>
      <c r="G8" s="380"/>
      <c r="H8" s="696"/>
      <c r="I8" s="702"/>
      <c r="J8" s="703"/>
      <c r="K8" s="704"/>
      <c r="L8" s="704"/>
      <c r="M8" s="705"/>
    </row>
    <row r="9" spans="1:22" ht="18" x14ac:dyDescent="0.4">
      <c r="D9" s="390"/>
      <c r="E9" s="394"/>
      <c r="F9" s="380"/>
      <c r="G9" s="380"/>
      <c r="H9" s="696"/>
      <c r="I9" s="706"/>
      <c r="J9" s="703"/>
      <c r="K9" s="704"/>
      <c r="L9" s="704"/>
      <c r="M9" s="705"/>
    </row>
    <row r="10" spans="1:22" s="376" customFormat="1" ht="15.5" x14ac:dyDescent="0.35">
      <c r="A10" s="1"/>
      <c r="B10" s="355"/>
      <c r="C10" s="355"/>
      <c r="D10" s="472"/>
      <c r="E10" s="473"/>
      <c r="F10" s="474"/>
      <c r="G10" s="474"/>
      <c r="H10" s="707"/>
      <c r="I10" s="708"/>
      <c r="J10" s="709"/>
      <c r="K10" s="710"/>
      <c r="L10" s="710"/>
      <c r="M10" s="711"/>
      <c r="O10" s="355"/>
      <c r="P10" s="1"/>
      <c r="Q10" s="1"/>
      <c r="R10" s="1"/>
      <c r="S10" s="1"/>
      <c r="T10" s="1"/>
      <c r="U10" s="1"/>
      <c r="V10" s="1"/>
    </row>
  </sheetData>
  <sheetProtection algorithmName="SHA-512" hashValue="oir47r7weCvXcEakjP4HqMOaVNF6TzTNr+nCeRR5DubaPhEJwVYVGG9XzWMnmI9Fe4M/TnKyhLr909gaPm55Xg==" saltValue="MZ9ED3mq37sy1hohPhFoaw==" spinCount="100000" sheet="1" formatCells="0" formatColumns="0" formatRows="0" insertColumns="0" insertRows="0" insertHyperlinks="0" deleteColumns="0" deleteRows="0" sort="0" autoFilter="0" pivotTables="0"/>
  <pageMargins left="0.23622047244094491" right="0.23622047244094491" top="0.74803149606299213" bottom="0.74803149606299213" header="0.31496062992125984" footer="0.31496062992125984"/>
  <pageSetup paperSize="9" scale="53" fitToHeight="0" orientation="landscape" r:id="rId1"/>
  <headerFooter>
    <oddHeader>&amp;L&amp;"Arial Narrow,Normale"&amp;14&amp;K002060&amp;D |&amp;T</oddHeader>
    <oddFooter xml:space="preserve">&amp;R&amp;"Arial Narrow,Normale"&amp;14&amp;K002060&amp;P / &amp;N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2C040-3DED-4598-B813-967E1723198C}">
  <dimension ref="A1:T21"/>
  <sheetViews>
    <sheetView showGridLines="0" topLeftCell="D1" zoomScale="50" zoomScaleNormal="50" workbookViewId="0">
      <selection activeCell="E5" sqref="E5:F5"/>
    </sheetView>
  </sheetViews>
  <sheetFormatPr defaultRowHeight="18" x14ac:dyDescent="0.4"/>
  <cols>
    <col min="1" max="3" width="1.7265625" hidden="1" customWidth="1"/>
    <col min="4" max="4" width="33.453125" style="390" customWidth="1"/>
    <col min="5" max="5" width="18.1796875" style="390" bestFit="1" customWidth="1"/>
    <col min="6" max="6" width="18.453125" style="390" bestFit="1" customWidth="1"/>
    <col min="7" max="7" width="18.1796875" style="390" bestFit="1" customWidth="1"/>
    <col min="8" max="20" width="14.453125" style="390" bestFit="1" customWidth="1"/>
  </cols>
  <sheetData>
    <row r="1" spans="4:20" s="1" customFormat="1" ht="76.900000000000006" customHeight="1" x14ac:dyDescent="0.4">
      <c r="D1" s="390"/>
      <c r="E1" s="394"/>
      <c r="F1" s="392"/>
      <c r="G1" s="391"/>
      <c r="H1" s="392"/>
      <c r="I1" s="390"/>
      <c r="J1" s="390"/>
      <c r="K1" s="390"/>
      <c r="L1" s="390"/>
      <c r="M1" s="390"/>
      <c r="N1" s="390"/>
      <c r="O1" s="390"/>
      <c r="P1" s="390"/>
      <c r="Q1" s="390"/>
      <c r="R1" s="390"/>
      <c r="S1" s="390"/>
      <c r="T1" s="390"/>
    </row>
    <row r="2" spans="4:20" s="1" customFormat="1" x14ac:dyDescent="0.4">
      <c r="D2" s="390"/>
      <c r="E2" s="390"/>
      <c r="F2" s="392"/>
      <c r="G2" s="391"/>
      <c r="H2" s="392"/>
      <c r="I2" s="390"/>
      <c r="J2" s="390"/>
      <c r="K2" s="390"/>
      <c r="L2" s="390"/>
      <c r="M2" s="390"/>
      <c r="N2" s="390"/>
      <c r="O2" s="390"/>
      <c r="P2" s="390"/>
      <c r="Q2" s="390"/>
      <c r="R2" s="390"/>
      <c r="S2" s="390"/>
      <c r="T2" s="390"/>
    </row>
    <row r="3" spans="4:20" s="662" customFormat="1" ht="27" x14ac:dyDescent="0.5">
      <c r="D3" s="493" t="s">
        <v>1042</v>
      </c>
      <c r="F3" s="663"/>
      <c r="G3" s="664"/>
      <c r="H3" s="663"/>
    </row>
    <row r="4" spans="4:20" s="1" customFormat="1" ht="18.5" thickBot="1" x14ac:dyDescent="0.45">
      <c r="D4" s="390"/>
      <c r="E4" s="390"/>
      <c r="F4" s="392"/>
      <c r="G4" s="391"/>
      <c r="H4" s="392"/>
      <c r="I4" s="390"/>
      <c r="J4" s="390"/>
      <c r="K4" s="390"/>
      <c r="L4" s="390"/>
      <c r="M4" s="390"/>
      <c r="N4" s="390"/>
      <c r="O4" s="390"/>
      <c r="P4" s="390"/>
      <c r="Q4" s="390"/>
      <c r="R4" s="390"/>
      <c r="S4" s="390"/>
      <c r="T4" s="390"/>
    </row>
    <row r="5" spans="4:20" s="1" customFormat="1" ht="30" customHeight="1" x14ac:dyDescent="0.4">
      <c r="D5" s="666" t="s">
        <v>2</v>
      </c>
      <c r="E5" s="832" t="str">
        <f>'Dati di Base'!C5</f>
        <v>Impresa ANCE</v>
      </c>
      <c r="F5" s="833"/>
      <c r="G5" s="391"/>
      <c r="H5" s="392"/>
      <c r="I5" s="390"/>
      <c r="J5" s="390"/>
      <c r="K5" s="390"/>
      <c r="L5" s="390"/>
      <c r="M5" s="390"/>
      <c r="N5" s="390"/>
      <c r="O5" s="390"/>
      <c r="P5" s="390"/>
      <c r="Q5" s="390"/>
      <c r="R5" s="390"/>
      <c r="S5" s="390"/>
      <c r="T5" s="390"/>
    </row>
    <row r="6" spans="4:20" s="1" customFormat="1" ht="30" customHeight="1" x14ac:dyDescent="0.4">
      <c r="D6" s="667" t="s">
        <v>4</v>
      </c>
      <c r="E6" s="834" t="str">
        <f>'Dati di Base'!C6</f>
        <v>018 580 909 86</v>
      </c>
      <c r="F6" s="835"/>
      <c r="G6" s="391"/>
      <c r="H6" s="392"/>
      <c r="I6" s="390"/>
      <c r="J6" s="390"/>
      <c r="K6" s="390"/>
      <c r="L6" s="390"/>
      <c r="M6" s="390"/>
      <c r="N6" s="390"/>
      <c r="O6" s="390"/>
      <c r="P6" s="390"/>
      <c r="Q6" s="390"/>
      <c r="R6" s="390"/>
      <c r="S6" s="390"/>
      <c r="T6" s="390"/>
    </row>
    <row r="7" spans="4:20" s="1" customFormat="1" ht="30" customHeight="1" thickBot="1" x14ac:dyDescent="0.45">
      <c r="D7" s="668" t="s">
        <v>3</v>
      </c>
      <c r="E7" s="836">
        <f>'Dati di Base'!C7</f>
        <v>45049</v>
      </c>
      <c r="F7" s="837"/>
      <c r="G7" s="391"/>
      <c r="H7" s="392"/>
      <c r="I7" s="390"/>
      <c r="J7" s="390"/>
      <c r="K7" s="390"/>
      <c r="L7" s="390"/>
      <c r="M7" s="390"/>
      <c r="N7" s="390"/>
      <c r="O7" s="390"/>
      <c r="P7" s="390"/>
      <c r="Q7" s="390"/>
      <c r="R7" s="390"/>
      <c r="S7" s="390"/>
      <c r="T7" s="390"/>
    </row>
    <row r="8" spans="4:20" ht="30" customHeight="1" x14ac:dyDescent="0.5">
      <c r="D8" s="665" t="s">
        <v>1034</v>
      </c>
    </row>
    <row r="9" spans="4:20" ht="12" customHeight="1" thickBot="1" x14ac:dyDescent="0.55000000000000004">
      <c r="D9" s="665"/>
    </row>
    <row r="10" spans="4:20" ht="80.150000000000006" customHeight="1" thickBot="1" x14ac:dyDescent="0.45">
      <c r="D10" s="613" t="s">
        <v>9</v>
      </c>
      <c r="E10" s="614">
        <v>2021</v>
      </c>
      <c r="F10" s="614">
        <v>2022</v>
      </c>
      <c r="G10" s="614">
        <v>2023</v>
      </c>
      <c r="H10" s="614">
        <v>2024</v>
      </c>
      <c r="I10" s="614">
        <v>2025</v>
      </c>
      <c r="J10" s="614">
        <v>2026</v>
      </c>
      <c r="K10" s="614">
        <v>2027</v>
      </c>
      <c r="L10" s="614">
        <v>2028</v>
      </c>
      <c r="M10" s="614">
        <v>2029</v>
      </c>
      <c r="N10" s="614">
        <v>2030</v>
      </c>
      <c r="O10" s="661">
        <v>2035</v>
      </c>
      <c r="P10" s="661">
        <v>2040</v>
      </c>
      <c r="Q10" s="661">
        <v>2045</v>
      </c>
      <c r="R10" s="615">
        <v>2050</v>
      </c>
    </row>
    <row r="11" spans="4:20" s="213" customFormat="1" ht="30" customHeight="1" x14ac:dyDescent="0.35">
      <c r="D11" s="672" t="s">
        <v>904</v>
      </c>
      <c r="E11" s="643">
        <f>'Proiezione inerziale'!G11</f>
        <v>0</v>
      </c>
      <c r="F11" s="643">
        <f>'Proiezione inerziale'!H11</f>
        <v>0</v>
      </c>
      <c r="G11" s="643">
        <f>'Proiezione inerziale'!I11</f>
        <v>0</v>
      </c>
      <c r="H11" s="643">
        <f>'Proiezione inerziale'!J11</f>
        <v>0</v>
      </c>
      <c r="I11" s="643">
        <f>'Proiezione inerziale'!K11</f>
        <v>0</v>
      </c>
      <c r="J11" s="643">
        <f>'Proiezione inerziale'!L11</f>
        <v>0</v>
      </c>
      <c r="K11" s="643">
        <f>'Proiezione inerziale'!M11</f>
        <v>0</v>
      </c>
      <c r="L11" s="643">
        <f>'Proiezione inerziale'!N11</f>
        <v>0</v>
      </c>
      <c r="M11" s="643">
        <f>'Proiezione inerziale'!O11</f>
        <v>0</v>
      </c>
      <c r="N11" s="643">
        <f>'Proiezione inerziale'!P11</f>
        <v>0</v>
      </c>
      <c r="O11" s="643">
        <f>'Proiezione inerziale'!Q11</f>
        <v>0</v>
      </c>
      <c r="P11" s="643">
        <f>'Proiezione inerziale'!R11</f>
        <v>0</v>
      </c>
      <c r="Q11" s="643">
        <f>'Proiezione inerziale'!S11</f>
        <v>0</v>
      </c>
      <c r="R11" s="643">
        <f>'Proiezione inerziale'!T11</f>
        <v>0</v>
      </c>
    </row>
    <row r="12" spans="4:20" s="213" customFormat="1" ht="30" customHeight="1" x14ac:dyDescent="0.35">
      <c r="D12" s="673" t="s">
        <v>905</v>
      </c>
      <c r="E12" s="644">
        <f>'Proiezione inerziale'!G12</f>
        <v>0</v>
      </c>
      <c r="F12" s="644">
        <f>'Proiezione inerziale'!H12</f>
        <v>0</v>
      </c>
      <c r="G12" s="644">
        <f>'Proiezione inerziale'!I12</f>
        <v>0</v>
      </c>
      <c r="H12" s="644">
        <f>'Proiezione inerziale'!J12</f>
        <v>0</v>
      </c>
      <c r="I12" s="644">
        <f>'Proiezione inerziale'!K12</f>
        <v>0</v>
      </c>
      <c r="J12" s="644">
        <f>'Proiezione inerziale'!L12</f>
        <v>0</v>
      </c>
      <c r="K12" s="644">
        <f>'Proiezione inerziale'!M12</f>
        <v>0</v>
      </c>
      <c r="L12" s="644">
        <f>'Proiezione inerziale'!N12</f>
        <v>0</v>
      </c>
      <c r="M12" s="644">
        <f>'Proiezione inerziale'!O12</f>
        <v>0</v>
      </c>
      <c r="N12" s="644">
        <f>'Proiezione inerziale'!P12</f>
        <v>0</v>
      </c>
      <c r="O12" s="644">
        <f>'Proiezione inerziale'!Q12</f>
        <v>0</v>
      </c>
      <c r="P12" s="644">
        <f>'Proiezione inerziale'!R12</f>
        <v>0</v>
      </c>
      <c r="Q12" s="644">
        <f>'Proiezione inerziale'!S12</f>
        <v>0</v>
      </c>
      <c r="R12" s="644">
        <f>'Proiezione inerziale'!T12</f>
        <v>0</v>
      </c>
    </row>
    <row r="13" spans="4:20" s="213" customFormat="1" ht="30" customHeight="1" thickBot="1" x14ac:dyDescent="0.4">
      <c r="D13" s="620" t="s">
        <v>906</v>
      </c>
      <c r="E13" s="621">
        <f>'Proiezione inerziale'!G13</f>
        <v>0</v>
      </c>
      <c r="F13" s="621">
        <f>'Proiezione inerziale'!H13</f>
        <v>0</v>
      </c>
      <c r="G13" s="621">
        <f>'Proiezione inerziale'!I13</f>
        <v>0</v>
      </c>
      <c r="H13" s="621">
        <f>'Proiezione inerziale'!J13</f>
        <v>0</v>
      </c>
      <c r="I13" s="621">
        <f>'Proiezione inerziale'!K13</f>
        <v>0</v>
      </c>
      <c r="J13" s="621">
        <f>'Proiezione inerziale'!L13</f>
        <v>0</v>
      </c>
      <c r="K13" s="621">
        <f>'Proiezione inerziale'!M13</f>
        <v>0</v>
      </c>
      <c r="L13" s="621">
        <f>'Proiezione inerziale'!N13</f>
        <v>0</v>
      </c>
      <c r="M13" s="621">
        <f>'Proiezione inerziale'!O13</f>
        <v>0</v>
      </c>
      <c r="N13" s="621">
        <f>'Proiezione inerziale'!P13</f>
        <v>0</v>
      </c>
      <c r="O13" s="621">
        <f>'Proiezione inerziale'!Q13</f>
        <v>0</v>
      </c>
      <c r="P13" s="621">
        <f>'Proiezione inerziale'!R13</f>
        <v>0</v>
      </c>
      <c r="Q13" s="621">
        <f>'Proiezione inerziale'!S13</f>
        <v>0</v>
      </c>
      <c r="R13" s="621">
        <f>'Proiezione inerziale'!T13</f>
        <v>0</v>
      </c>
    </row>
    <row r="14" spans="4:20" s="213" customFormat="1" ht="30" customHeight="1" thickBot="1" x14ac:dyDescent="0.4">
      <c r="D14" s="671" t="s">
        <v>1055</v>
      </c>
      <c r="E14" s="669">
        <f t="shared" ref="E14:F14" si="0">SUM(E11:E13)</f>
        <v>0</v>
      </c>
      <c r="F14" s="669">
        <f t="shared" si="0"/>
        <v>0</v>
      </c>
      <c r="G14" s="669">
        <f t="shared" ref="G14:R14" si="1">SUM(G11:G13)</f>
        <v>0</v>
      </c>
      <c r="H14" s="669">
        <f t="shared" si="1"/>
        <v>0</v>
      </c>
      <c r="I14" s="669">
        <f t="shared" si="1"/>
        <v>0</v>
      </c>
      <c r="J14" s="669">
        <f t="shared" si="1"/>
        <v>0</v>
      </c>
      <c r="K14" s="669">
        <f t="shared" si="1"/>
        <v>0</v>
      </c>
      <c r="L14" s="669">
        <f t="shared" si="1"/>
        <v>0</v>
      </c>
      <c r="M14" s="669">
        <f t="shared" si="1"/>
        <v>0</v>
      </c>
      <c r="N14" s="669">
        <f t="shared" si="1"/>
        <v>0</v>
      </c>
      <c r="O14" s="669">
        <f t="shared" si="1"/>
        <v>0</v>
      </c>
      <c r="P14" s="669">
        <f t="shared" si="1"/>
        <v>0</v>
      </c>
      <c r="Q14" s="669">
        <f t="shared" si="1"/>
        <v>0</v>
      </c>
      <c r="R14" s="670">
        <f t="shared" si="1"/>
        <v>0</v>
      </c>
    </row>
    <row r="15" spans="4:20" ht="30" customHeight="1" x14ac:dyDescent="0.5">
      <c r="D15" s="665" t="s">
        <v>1043</v>
      </c>
    </row>
    <row r="16" spans="4:20" ht="12" customHeight="1" thickBot="1" x14ac:dyDescent="0.55000000000000004">
      <c r="D16" s="665"/>
    </row>
    <row r="17" spans="4:18" ht="80.150000000000006" customHeight="1" thickBot="1" x14ac:dyDescent="0.45">
      <c r="D17" s="613" t="s">
        <v>9</v>
      </c>
      <c r="E17" s="614">
        <v>2021</v>
      </c>
      <c r="F17" s="614">
        <v>2022</v>
      </c>
      <c r="G17" s="614">
        <v>2023</v>
      </c>
      <c r="H17" s="614">
        <v>2024</v>
      </c>
      <c r="I17" s="614">
        <v>2025</v>
      </c>
      <c r="J17" s="614">
        <v>2026</v>
      </c>
      <c r="K17" s="614">
        <v>2027</v>
      </c>
      <c r="L17" s="614">
        <v>2028</v>
      </c>
      <c r="M17" s="614">
        <v>2029</v>
      </c>
      <c r="N17" s="614">
        <v>2030</v>
      </c>
      <c r="O17" s="661">
        <v>2035</v>
      </c>
      <c r="P17" s="661">
        <v>2040</v>
      </c>
      <c r="Q17" s="661">
        <v>2045</v>
      </c>
      <c r="R17" s="615">
        <v>2050</v>
      </c>
    </row>
    <row r="18" spans="4:18" ht="30" customHeight="1" x14ac:dyDescent="0.4">
      <c r="D18" s="672" t="s">
        <v>904</v>
      </c>
      <c r="E18" s="727">
        <f t="shared" ref="E18:F20" si="2">E11</f>
        <v>0</v>
      </c>
      <c r="F18" s="727">
        <f t="shared" si="2"/>
        <v>0</v>
      </c>
      <c r="G18" s="751"/>
      <c r="H18" s="751"/>
      <c r="I18" s="751"/>
      <c r="J18" s="751"/>
      <c r="K18" s="751"/>
      <c r="L18" s="751"/>
      <c r="M18" s="751"/>
      <c r="N18" s="751"/>
      <c r="O18" s="751"/>
      <c r="P18" s="751"/>
      <c r="Q18" s="751"/>
      <c r="R18" s="752"/>
    </row>
    <row r="19" spans="4:18" ht="30" customHeight="1" x14ac:dyDescent="0.4">
      <c r="D19" s="673" t="s">
        <v>905</v>
      </c>
      <c r="E19" s="728">
        <f t="shared" si="2"/>
        <v>0</v>
      </c>
      <c r="F19" s="728">
        <f t="shared" si="2"/>
        <v>0</v>
      </c>
      <c r="G19" s="753"/>
      <c r="H19" s="753"/>
      <c r="I19" s="753"/>
      <c r="J19" s="753"/>
      <c r="K19" s="753"/>
      <c r="L19" s="753"/>
      <c r="M19" s="753"/>
      <c r="N19" s="753"/>
      <c r="O19" s="753"/>
      <c r="P19" s="753"/>
      <c r="Q19" s="753"/>
      <c r="R19" s="754"/>
    </row>
    <row r="20" spans="4:18" ht="30" customHeight="1" thickBot="1" x14ac:dyDescent="0.45">
      <c r="D20" s="620" t="s">
        <v>906</v>
      </c>
      <c r="E20" s="729">
        <f t="shared" si="2"/>
        <v>0</v>
      </c>
      <c r="F20" s="729">
        <f t="shared" si="2"/>
        <v>0</v>
      </c>
      <c r="G20" s="755"/>
      <c r="H20" s="755"/>
      <c r="I20" s="755"/>
      <c r="J20" s="755"/>
      <c r="K20" s="755"/>
      <c r="L20" s="755"/>
      <c r="M20" s="755"/>
      <c r="N20" s="755"/>
      <c r="O20" s="755"/>
      <c r="P20" s="755"/>
      <c r="Q20" s="755"/>
      <c r="R20" s="756"/>
    </row>
    <row r="21" spans="4:18" s="730" customFormat="1" ht="30" customHeight="1" thickBot="1" x14ac:dyDescent="0.4">
      <c r="D21" s="671" t="s">
        <v>1055</v>
      </c>
      <c r="E21" s="725">
        <f t="shared" ref="E21:F21" si="3">SUM(E18:E20)</f>
        <v>0</v>
      </c>
      <c r="F21" s="725">
        <f t="shared" si="3"/>
        <v>0</v>
      </c>
      <c r="G21" s="725">
        <f t="shared" ref="G21:R21" si="4">SUM(G18:G20)</f>
        <v>0</v>
      </c>
      <c r="H21" s="725">
        <f t="shared" si="4"/>
        <v>0</v>
      </c>
      <c r="I21" s="725">
        <f t="shared" si="4"/>
        <v>0</v>
      </c>
      <c r="J21" s="725">
        <f t="shared" si="4"/>
        <v>0</v>
      </c>
      <c r="K21" s="725">
        <f t="shared" si="4"/>
        <v>0</v>
      </c>
      <c r="L21" s="725">
        <f t="shared" si="4"/>
        <v>0</v>
      </c>
      <c r="M21" s="725">
        <f t="shared" si="4"/>
        <v>0</v>
      </c>
      <c r="N21" s="725">
        <f t="shared" si="4"/>
        <v>0</v>
      </c>
      <c r="O21" s="725">
        <f t="shared" si="4"/>
        <v>0</v>
      </c>
      <c r="P21" s="725">
        <f t="shared" si="4"/>
        <v>0</v>
      </c>
      <c r="Q21" s="725">
        <f t="shared" si="4"/>
        <v>0</v>
      </c>
      <c r="R21" s="726">
        <f t="shared" si="4"/>
        <v>0</v>
      </c>
    </row>
  </sheetData>
  <sheetProtection algorithmName="SHA-512" hashValue="+0S0Cu1jhTXpgH20q4MnGxvSHWue7G4D84ySb9WjIAAOCbeWFNGY48S3TCC6A9DMIbisXYnebqiyAZMZ/s5vOg==" saltValue="tI5zaxzpJC/zkSG3iigUuA==" spinCount="100000" sheet="1" formatCells="0" formatColumns="0" formatRows="0" insertColumns="0" insertRows="0" insertHyperlinks="0" deleteColumns="0" deleteRows="0" sort="0" autoFilter="0" pivotTables="0"/>
  <mergeCells count="3">
    <mergeCell ref="E5:F5"/>
    <mergeCell ref="E6:F6"/>
    <mergeCell ref="E7:F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DFE88-ADE0-4E1B-804F-62053BA13F80}">
  <sheetPr>
    <tabColor theme="4"/>
  </sheetPr>
  <dimension ref="B5"/>
  <sheetViews>
    <sheetView showGridLines="0" topLeftCell="G1" workbookViewId="0">
      <selection activeCell="B6" sqref="B6"/>
    </sheetView>
  </sheetViews>
  <sheetFormatPr defaultRowHeight="14.5" x14ac:dyDescent="0.35"/>
  <sheetData>
    <row r="5" spans="2:2" ht="34" x14ac:dyDescent="0.8">
      <c r="B5" s="342" t="s">
        <v>1049</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15C89-DCDB-47F7-A377-08D7C30FD42E}">
  <sheetPr codeName="Sheet4">
    <tabColor theme="9" tint="0.79998168889431442"/>
    <pageSetUpPr fitToPage="1"/>
  </sheetPr>
  <dimension ref="A1:Y158"/>
  <sheetViews>
    <sheetView showGridLines="0" zoomScale="83" zoomScaleNormal="100" workbookViewId="0">
      <pane xSplit="1" ySplit="3" topLeftCell="B64" activePane="bottomRight" state="frozen"/>
      <selection activeCell="B6" sqref="B6"/>
      <selection pane="topRight" activeCell="B6" sqref="B6"/>
      <selection pane="bottomLeft" activeCell="B6" sqref="B6"/>
      <selection pane="bottomRight" activeCell="E83" sqref="E83"/>
    </sheetView>
  </sheetViews>
  <sheetFormatPr defaultColWidth="11.1796875" defaultRowHeight="12.5" x14ac:dyDescent="0.25"/>
  <cols>
    <col min="1" max="1" width="5.54296875" style="86" customWidth="1"/>
    <col min="2" max="2" width="16.54296875" style="86" customWidth="1"/>
    <col min="3" max="3" width="31.54296875" style="86" customWidth="1"/>
    <col min="4" max="4" width="14.54296875" style="86" customWidth="1"/>
    <col min="5" max="8" width="13" style="86" customWidth="1"/>
    <col min="9" max="9" width="41.54296875" style="86" customWidth="1"/>
    <col min="10" max="20" width="13.453125" style="86" customWidth="1"/>
    <col min="21" max="25" width="11.1796875" style="86"/>
    <col min="26" max="16384" width="11.1796875" style="217"/>
  </cols>
  <sheetData>
    <row r="1" spans="1:25" s="84" customFormat="1" ht="10.5" x14ac:dyDescent="0.25">
      <c r="A1" s="842" t="s">
        <v>467</v>
      </c>
      <c r="B1" s="842"/>
      <c r="C1" s="842"/>
      <c r="D1" s="842"/>
      <c r="E1" s="842"/>
      <c r="F1" s="842"/>
      <c r="G1" s="842"/>
      <c r="H1" s="842"/>
      <c r="I1" s="842"/>
      <c r="J1" s="842"/>
      <c r="K1" s="842"/>
      <c r="L1" s="842"/>
      <c r="M1" s="842"/>
      <c r="N1" s="842"/>
      <c r="O1" s="842"/>
      <c r="P1" s="842"/>
      <c r="Q1" s="842"/>
      <c r="R1" s="842"/>
      <c r="S1" s="85"/>
      <c r="T1" s="85"/>
      <c r="U1" s="85"/>
      <c r="V1" s="85"/>
      <c r="W1" s="85"/>
      <c r="X1" s="85"/>
      <c r="Y1" s="85"/>
    </row>
    <row r="2" spans="1:25" ht="21" x14ac:dyDescent="0.5">
      <c r="A2" s="845" t="s">
        <v>960</v>
      </c>
      <c r="B2" s="845"/>
      <c r="C2" s="845"/>
      <c r="D2" s="845"/>
      <c r="E2" s="845"/>
      <c r="F2" s="845"/>
    </row>
    <row r="3" spans="1:25" ht="13" x14ac:dyDescent="0.3">
      <c r="A3" s="83" t="s">
        <v>466</v>
      </c>
    </row>
    <row r="4" spans="1:25" s="237" customFormat="1" ht="6" thickBot="1" x14ac:dyDescent="0.2">
      <c r="A4" s="88"/>
      <c r="B4" s="88"/>
      <c r="C4" s="88"/>
      <c r="D4" s="88"/>
      <c r="E4" s="88"/>
      <c r="F4" s="88"/>
      <c r="G4" s="238"/>
      <c r="H4" s="238"/>
      <c r="I4" s="238"/>
      <c r="J4" s="88"/>
      <c r="K4" s="88"/>
      <c r="L4" s="88"/>
      <c r="M4" s="88"/>
      <c r="N4" s="88"/>
      <c r="O4" s="88"/>
      <c r="P4" s="88"/>
      <c r="Q4" s="88"/>
      <c r="R4" s="88"/>
      <c r="S4" s="88"/>
      <c r="T4" s="88"/>
      <c r="U4" s="88"/>
      <c r="V4" s="88"/>
      <c r="W4" s="88"/>
      <c r="X4" s="88"/>
      <c r="Y4" s="88"/>
    </row>
    <row r="5" spans="1:25" ht="31.4" customHeight="1" thickTop="1" x14ac:dyDescent="0.25">
      <c r="B5" s="79" t="s">
        <v>465</v>
      </c>
      <c r="C5" s="80" t="s">
        <v>960</v>
      </c>
      <c r="D5" s="79" t="s">
        <v>463</v>
      </c>
      <c r="E5" s="78">
        <v>44713</v>
      </c>
      <c r="F5" s="77" t="s">
        <v>462</v>
      </c>
      <c r="G5" s="76" t="s">
        <v>461</v>
      </c>
    </row>
    <row r="6" spans="1:25" ht="13.5" thickBot="1" x14ac:dyDescent="0.35">
      <c r="B6" s="75" t="s">
        <v>460</v>
      </c>
      <c r="C6" s="74" t="s">
        <v>959</v>
      </c>
      <c r="D6" s="72" t="s">
        <v>458</v>
      </c>
      <c r="E6" s="73">
        <v>1</v>
      </c>
      <c r="F6" s="72" t="s">
        <v>457</v>
      </c>
      <c r="G6" s="71">
        <v>2021</v>
      </c>
    </row>
    <row r="7" spans="1:25" ht="13.5" thickTop="1" thickBot="1" x14ac:dyDescent="0.3"/>
    <row r="8" spans="1:25" ht="15.5" thickTop="1" thickBot="1" x14ac:dyDescent="0.4">
      <c r="B8" s="846" t="s">
        <v>958</v>
      </c>
      <c r="C8" s="847"/>
      <c r="D8" s="847"/>
      <c r="E8" s="847"/>
      <c r="F8" s="847"/>
      <c r="G8" s="847"/>
      <c r="H8" s="847"/>
      <c r="I8" s="847"/>
      <c r="J8" s="847"/>
      <c r="K8" s="847"/>
      <c r="L8" s="847"/>
      <c r="M8" s="848"/>
      <c r="N8" s="111"/>
    </row>
    <row r="9" spans="1:25" ht="15" thickTop="1" x14ac:dyDescent="0.35">
      <c r="B9" s="57"/>
      <c r="C9" s="57"/>
      <c r="D9" s="57"/>
      <c r="E9" s="57"/>
      <c r="F9" s="57"/>
      <c r="G9" s="57"/>
      <c r="H9" s="57"/>
      <c r="I9" s="90"/>
      <c r="J9" s="90"/>
      <c r="K9" s="90"/>
      <c r="L9" s="90"/>
      <c r="M9" s="90"/>
      <c r="N9" s="111"/>
    </row>
    <row r="10" spans="1:25" ht="15.5" x14ac:dyDescent="0.35">
      <c r="B10" s="849" t="s">
        <v>455</v>
      </c>
      <c r="C10" s="849"/>
      <c r="D10" s="849"/>
      <c r="E10" s="849"/>
      <c r="F10" s="849"/>
      <c r="G10" s="849"/>
      <c r="H10" s="849"/>
      <c r="I10" s="849"/>
      <c r="J10" s="849"/>
      <c r="K10" s="849"/>
      <c r="L10" s="849"/>
      <c r="M10" s="849"/>
      <c r="N10" s="111"/>
    </row>
    <row r="11" spans="1:25" ht="17.25" customHeight="1" x14ac:dyDescent="0.25">
      <c r="B11" s="838" t="s">
        <v>957</v>
      </c>
      <c r="C11" s="838"/>
      <c r="D11" s="838"/>
      <c r="E11" s="838"/>
      <c r="F11" s="838"/>
      <c r="G11" s="838"/>
      <c r="H11" s="838"/>
      <c r="I11" s="838"/>
      <c r="J11" s="838"/>
      <c r="K11" s="838"/>
      <c r="L11" s="838"/>
      <c r="M11" s="838"/>
      <c r="N11" s="236"/>
    </row>
    <row r="12" spans="1:25" ht="96.75" customHeight="1" x14ac:dyDescent="0.25">
      <c r="B12" s="838" t="s">
        <v>956</v>
      </c>
      <c r="C12" s="838"/>
      <c r="D12" s="838"/>
      <c r="E12" s="838"/>
      <c r="F12" s="838"/>
      <c r="G12" s="838"/>
      <c r="H12" s="838"/>
      <c r="I12" s="838"/>
      <c r="J12" s="838"/>
      <c r="K12" s="838"/>
      <c r="L12" s="838"/>
      <c r="M12" s="838"/>
      <c r="N12" s="843"/>
      <c r="O12" s="844"/>
      <c r="P12" s="844"/>
      <c r="Q12" s="844"/>
      <c r="R12" s="844"/>
      <c r="S12" s="844"/>
      <c r="T12" s="844"/>
      <c r="U12" s="844"/>
      <c r="V12" s="844"/>
      <c r="W12" s="844"/>
      <c r="X12" s="844"/>
      <c r="Y12" s="844"/>
    </row>
    <row r="13" spans="1:25" ht="28.4" customHeight="1" x14ac:dyDescent="0.25">
      <c r="B13" s="838" t="s">
        <v>955</v>
      </c>
      <c r="C13" s="838"/>
      <c r="D13" s="838"/>
      <c r="E13" s="838"/>
      <c r="F13" s="838"/>
      <c r="G13" s="838"/>
      <c r="H13" s="838"/>
      <c r="I13" s="838"/>
      <c r="J13" s="838"/>
      <c r="K13" s="838"/>
      <c r="L13" s="838"/>
      <c r="M13" s="838"/>
      <c r="N13" s="236"/>
    </row>
    <row r="14" spans="1:25" ht="15.5" x14ac:dyDescent="0.35">
      <c r="B14" s="862" t="s">
        <v>954</v>
      </c>
      <c r="C14" s="863"/>
      <c r="D14" s="863"/>
      <c r="E14" s="863"/>
      <c r="F14" s="863"/>
      <c r="G14" s="863"/>
      <c r="H14" s="863"/>
      <c r="I14" s="863"/>
      <c r="J14" s="863"/>
      <c r="K14" s="863"/>
      <c r="L14" s="863"/>
      <c r="M14" s="863"/>
      <c r="N14" s="111"/>
    </row>
    <row r="15" spans="1:25" ht="15" customHeight="1" x14ac:dyDescent="0.35">
      <c r="B15" s="838" t="s">
        <v>953</v>
      </c>
      <c r="C15" s="838"/>
      <c r="D15" s="838"/>
      <c r="E15" s="838"/>
      <c r="F15" s="838"/>
      <c r="G15" s="838"/>
      <c r="H15" s="838"/>
      <c r="I15" s="838"/>
      <c r="J15" s="838"/>
      <c r="K15" s="838"/>
      <c r="L15" s="838"/>
      <c r="M15" s="838"/>
      <c r="N15" s="111"/>
    </row>
    <row r="16" spans="1:25" ht="22.4" customHeight="1" x14ac:dyDescent="0.35">
      <c r="B16" s="838" t="s">
        <v>952</v>
      </c>
      <c r="C16" s="838"/>
      <c r="D16" s="838"/>
      <c r="E16" s="838"/>
      <c r="F16" s="838"/>
      <c r="G16" s="838"/>
      <c r="H16" s="838"/>
      <c r="I16" s="838"/>
      <c r="J16" s="838"/>
      <c r="K16" s="838"/>
      <c r="L16" s="838"/>
      <c r="M16" s="838"/>
      <c r="N16" s="111"/>
    </row>
    <row r="17" spans="2:14" s="86" customFormat="1" ht="45" customHeight="1" x14ac:dyDescent="0.35">
      <c r="B17" s="838" t="s">
        <v>951</v>
      </c>
      <c r="C17" s="838"/>
      <c r="D17" s="838"/>
      <c r="E17" s="838"/>
      <c r="F17" s="838"/>
      <c r="G17" s="838"/>
      <c r="H17" s="838"/>
      <c r="I17" s="838"/>
      <c r="J17" s="838"/>
      <c r="K17" s="838"/>
      <c r="L17" s="838"/>
      <c r="M17" s="838"/>
      <c r="N17" s="111"/>
    </row>
    <row r="18" spans="2:14" s="86" customFormat="1" ht="39" customHeight="1" x14ac:dyDescent="0.35">
      <c r="B18" s="838" t="s">
        <v>950</v>
      </c>
      <c r="C18" s="838"/>
      <c r="D18" s="838"/>
      <c r="E18" s="838"/>
      <c r="F18" s="838"/>
      <c r="G18" s="838"/>
      <c r="H18" s="838"/>
      <c r="I18" s="838"/>
      <c r="J18" s="838"/>
      <c r="K18" s="838"/>
      <c r="L18" s="838"/>
      <c r="M18" s="838"/>
      <c r="N18" s="111"/>
    </row>
    <row r="19" spans="2:14" s="86" customFormat="1" ht="51.75" customHeight="1" x14ac:dyDescent="0.35">
      <c r="B19" s="838" t="s">
        <v>949</v>
      </c>
      <c r="C19" s="838"/>
      <c r="D19" s="838"/>
      <c r="E19" s="838"/>
      <c r="F19" s="838"/>
      <c r="G19" s="838"/>
      <c r="H19" s="838"/>
      <c r="I19" s="838"/>
      <c r="J19" s="838"/>
      <c r="K19" s="838"/>
      <c r="L19" s="838"/>
      <c r="M19" s="838"/>
      <c r="N19" s="111"/>
    </row>
    <row r="20" spans="2:14" s="86" customFormat="1" ht="32.25" customHeight="1" x14ac:dyDescent="0.35">
      <c r="B20" s="838" t="s">
        <v>948</v>
      </c>
      <c r="C20" s="838"/>
      <c r="D20" s="838"/>
      <c r="E20" s="838"/>
      <c r="F20" s="838"/>
      <c r="G20" s="838"/>
      <c r="H20" s="838"/>
      <c r="I20" s="838"/>
      <c r="J20" s="838"/>
      <c r="K20" s="838"/>
      <c r="L20" s="838"/>
      <c r="M20" s="838"/>
      <c r="N20" s="111"/>
    </row>
    <row r="21" spans="2:14" s="86" customFormat="1" ht="14.5" x14ac:dyDescent="0.35">
      <c r="B21" s="90"/>
      <c r="C21" s="90"/>
      <c r="D21" s="90"/>
      <c r="E21" s="90"/>
      <c r="F21" s="90"/>
      <c r="G21" s="90"/>
      <c r="H21" s="90"/>
      <c r="I21" s="90"/>
      <c r="J21" s="90"/>
      <c r="K21" s="90"/>
      <c r="L21" s="90"/>
      <c r="M21" s="90"/>
      <c r="N21" s="111"/>
    </row>
    <row r="22" spans="2:14" s="86" customFormat="1" ht="21" customHeight="1" x14ac:dyDescent="0.45">
      <c r="B22" s="65" t="s">
        <v>445</v>
      </c>
      <c r="C22" s="65" t="s">
        <v>300</v>
      </c>
      <c r="D22" s="65" t="s">
        <v>443</v>
      </c>
      <c r="E22" s="63" t="s">
        <v>441</v>
      </c>
      <c r="F22" s="63" t="s">
        <v>440</v>
      </c>
      <c r="G22" s="219" t="s">
        <v>439</v>
      </c>
      <c r="H22" s="219" t="s">
        <v>438</v>
      </c>
      <c r="I22" s="235"/>
      <c r="J22" s="90"/>
      <c r="K22" s="90"/>
      <c r="L22" s="90"/>
      <c r="M22" s="90"/>
      <c r="N22" s="111"/>
    </row>
    <row r="23" spans="2:14" s="86" customFormat="1" ht="14.5" x14ac:dyDescent="0.35">
      <c r="B23" s="859" t="s">
        <v>947</v>
      </c>
      <c r="C23" s="839" t="s">
        <v>946</v>
      </c>
      <c r="D23" s="63" t="s">
        <v>514</v>
      </c>
      <c r="E23" s="233">
        <v>3033.32</v>
      </c>
      <c r="F23" s="233">
        <v>3029.26</v>
      </c>
      <c r="G23" s="233">
        <v>2.25</v>
      </c>
      <c r="H23" s="233">
        <v>1.8</v>
      </c>
      <c r="I23" s="92"/>
      <c r="J23" s="90"/>
      <c r="K23" s="90"/>
      <c r="L23" s="90"/>
      <c r="M23" s="90"/>
      <c r="N23" s="111"/>
    </row>
    <row r="24" spans="2:14" s="86" customFormat="1" ht="14.5" x14ac:dyDescent="0.35">
      <c r="B24" s="860"/>
      <c r="C24" s="840" t="s">
        <v>946</v>
      </c>
      <c r="D24" s="63" t="s">
        <v>923</v>
      </c>
      <c r="E24" s="233">
        <v>1.74529</v>
      </c>
      <c r="F24" s="233">
        <v>1.7429600000000001</v>
      </c>
      <c r="G24" s="233">
        <v>1.2899999999999999E-3</v>
      </c>
      <c r="H24" s="233">
        <v>1.0399999999999999E-3</v>
      </c>
      <c r="I24" s="92"/>
      <c r="J24" s="90"/>
      <c r="K24" s="90"/>
      <c r="L24" s="90"/>
      <c r="M24" s="90"/>
      <c r="N24" s="111"/>
    </row>
    <row r="25" spans="2:14" s="86" customFormat="1" ht="14.5" x14ac:dyDescent="0.35">
      <c r="B25" s="860"/>
      <c r="C25" s="840" t="s">
        <v>946</v>
      </c>
      <c r="D25" s="63" t="s">
        <v>915</v>
      </c>
      <c r="E25" s="233">
        <v>0.24106</v>
      </c>
      <c r="F25" s="233">
        <v>0.24074000000000001</v>
      </c>
      <c r="G25" s="233">
        <v>1.8000000000000001E-4</v>
      </c>
      <c r="H25" s="233">
        <v>1.3999999999999999E-4</v>
      </c>
      <c r="I25" s="92"/>
      <c r="J25" s="90"/>
      <c r="K25" s="90"/>
      <c r="L25" s="90"/>
      <c r="M25" s="90"/>
      <c r="N25" s="111"/>
    </row>
    <row r="26" spans="2:14" s="86" customFormat="1" ht="14.5" x14ac:dyDescent="0.35">
      <c r="B26" s="860"/>
      <c r="C26" s="841" t="s">
        <v>946</v>
      </c>
      <c r="D26" s="63" t="s">
        <v>914</v>
      </c>
      <c r="E26" s="233">
        <v>0.22239999999999999</v>
      </c>
      <c r="F26" s="233">
        <v>0.22209999999999999</v>
      </c>
      <c r="G26" s="233">
        <v>1.7000000000000001E-4</v>
      </c>
      <c r="H26" s="233">
        <v>1.2999999999999999E-4</v>
      </c>
      <c r="I26" s="92"/>
      <c r="J26" s="90"/>
      <c r="K26" s="90"/>
      <c r="L26" s="90"/>
      <c r="M26" s="90"/>
      <c r="N26" s="111"/>
    </row>
    <row r="27" spans="2:14" s="86" customFormat="1" ht="14.5" x14ac:dyDescent="0.35">
      <c r="B27" s="860"/>
      <c r="C27" s="839" t="s">
        <v>19</v>
      </c>
      <c r="D27" s="63" t="s">
        <v>514</v>
      </c>
      <c r="E27" s="233">
        <v>2538.48</v>
      </c>
      <c r="F27" s="233">
        <v>2533.69</v>
      </c>
      <c r="G27" s="233">
        <v>3.44</v>
      </c>
      <c r="H27" s="233">
        <v>1.34</v>
      </c>
      <c r="I27" s="92"/>
    </row>
    <row r="28" spans="2:14" s="86" customFormat="1" ht="14.5" x14ac:dyDescent="0.35">
      <c r="B28" s="860"/>
      <c r="C28" s="840"/>
      <c r="D28" s="63" t="s">
        <v>923</v>
      </c>
      <c r="E28" s="218">
        <v>0.44423000000000001</v>
      </c>
      <c r="F28" s="218">
        <v>0.44340000000000002</v>
      </c>
      <c r="G28" s="218">
        <v>5.9999999999999995E-4</v>
      </c>
      <c r="H28" s="218">
        <v>2.3000000000000001E-4</v>
      </c>
      <c r="I28" s="92"/>
    </row>
    <row r="29" spans="2:14" s="86" customFormat="1" ht="14.5" x14ac:dyDescent="0.35">
      <c r="B29" s="860"/>
      <c r="C29" s="840"/>
      <c r="D29" s="63" t="s">
        <v>915</v>
      </c>
      <c r="E29" s="218">
        <v>0.20297000000000001</v>
      </c>
      <c r="F29" s="218">
        <v>0.20258000000000001</v>
      </c>
      <c r="G29" s="218">
        <v>2.7999999999999998E-4</v>
      </c>
      <c r="H29" s="218">
        <v>1.1E-4</v>
      </c>
      <c r="I29" s="92"/>
    </row>
    <row r="30" spans="2:14" s="86" customFormat="1" ht="14.5" x14ac:dyDescent="0.35">
      <c r="B30" s="860"/>
      <c r="C30" s="841"/>
      <c r="D30" s="63" t="s">
        <v>914</v>
      </c>
      <c r="E30" s="218">
        <v>0.18315999999999999</v>
      </c>
      <c r="F30" s="218">
        <v>0.18282000000000001</v>
      </c>
      <c r="G30" s="218">
        <v>2.5000000000000001E-4</v>
      </c>
      <c r="H30" s="218">
        <v>1E-4</v>
      </c>
      <c r="I30" s="92"/>
    </row>
    <row r="31" spans="2:14" s="86" customFormat="1" ht="14.5" x14ac:dyDescent="0.35">
      <c r="B31" s="860"/>
      <c r="C31" s="839" t="s">
        <v>310</v>
      </c>
      <c r="D31" s="63" t="s">
        <v>514</v>
      </c>
      <c r="E31" s="233">
        <v>2555.2800000000002</v>
      </c>
      <c r="F31" s="233">
        <v>2550.4899999999998</v>
      </c>
      <c r="G31" s="233">
        <v>3.44</v>
      </c>
      <c r="H31" s="233">
        <v>1.34</v>
      </c>
      <c r="I31" s="92"/>
    </row>
    <row r="32" spans="2:14" s="86" customFormat="1" ht="14.5" x14ac:dyDescent="0.35">
      <c r="B32" s="860"/>
      <c r="C32" s="840"/>
      <c r="D32" s="63" t="s">
        <v>923</v>
      </c>
      <c r="E32" s="218">
        <v>1.1562300000000001</v>
      </c>
      <c r="F32" s="218">
        <v>1.1540699999999999</v>
      </c>
      <c r="G32" s="218">
        <v>1.56E-3</v>
      </c>
      <c r="H32" s="218">
        <v>6.0999999999999997E-4</v>
      </c>
      <c r="I32" s="92"/>
    </row>
    <row r="33" spans="2:9" s="86" customFormat="1" ht="14.5" x14ac:dyDescent="0.35">
      <c r="B33" s="860"/>
      <c r="C33" s="840"/>
      <c r="D33" s="63" t="s">
        <v>915</v>
      </c>
      <c r="E33" s="218">
        <v>0.20430999999999999</v>
      </c>
      <c r="F33" s="234">
        <v>0.20393</v>
      </c>
      <c r="G33" s="218">
        <v>2.7999999999999998E-4</v>
      </c>
      <c r="H33" s="218">
        <v>1.1E-4</v>
      </c>
      <c r="I33" s="92"/>
    </row>
    <row r="34" spans="2:9" s="86" customFormat="1" ht="14.5" x14ac:dyDescent="0.35">
      <c r="B34" s="860"/>
      <c r="C34" s="841"/>
      <c r="D34" s="63" t="s">
        <v>914</v>
      </c>
      <c r="E34" s="218">
        <v>0.18437999999999999</v>
      </c>
      <c r="F34" s="218">
        <v>0.18403</v>
      </c>
      <c r="G34" s="218">
        <v>2.5000000000000001E-4</v>
      </c>
      <c r="H34" s="218">
        <v>1E-4</v>
      </c>
      <c r="I34" s="92"/>
    </row>
    <row r="35" spans="2:9" s="86" customFormat="1" ht="14.5" x14ac:dyDescent="0.35">
      <c r="B35" s="860"/>
      <c r="C35" s="839" t="s">
        <v>311</v>
      </c>
      <c r="D35" s="63" t="s">
        <v>514</v>
      </c>
      <c r="E35" s="233">
        <v>2939.29</v>
      </c>
      <c r="F35" s="233">
        <v>2935.18</v>
      </c>
      <c r="G35" s="233">
        <v>2.2799999999999998</v>
      </c>
      <c r="H35" s="233">
        <v>1.83</v>
      </c>
      <c r="I35" s="92"/>
    </row>
    <row r="36" spans="2:9" s="86" customFormat="1" ht="14.5" x14ac:dyDescent="0.35">
      <c r="B36" s="860"/>
      <c r="C36" s="840"/>
      <c r="D36" s="63" t="s">
        <v>923</v>
      </c>
      <c r="E36" s="218">
        <v>1.5570900000000001</v>
      </c>
      <c r="F36" s="218">
        <v>1.55491</v>
      </c>
      <c r="G36" s="218">
        <v>1.2099999999999999E-3</v>
      </c>
      <c r="H36" s="218">
        <v>9.7000000000000005E-4</v>
      </c>
      <c r="I36" s="92"/>
    </row>
    <row r="37" spans="2:9" s="86" customFormat="1" ht="14.5" x14ac:dyDescent="0.35">
      <c r="B37" s="860"/>
      <c r="C37" s="840"/>
      <c r="D37" s="63" t="s">
        <v>915</v>
      </c>
      <c r="E37" s="218">
        <v>0.23030999999999999</v>
      </c>
      <c r="F37" s="218">
        <v>0.22999</v>
      </c>
      <c r="G37" s="218">
        <v>1.8000000000000001E-4</v>
      </c>
      <c r="H37" s="218">
        <v>1.3999999999999999E-4</v>
      </c>
      <c r="I37" s="92"/>
    </row>
    <row r="38" spans="2:9" s="86" customFormat="1" ht="14.5" x14ac:dyDescent="0.35">
      <c r="B38" s="860"/>
      <c r="C38" s="841"/>
      <c r="D38" s="63" t="s">
        <v>914</v>
      </c>
      <c r="E38" s="218">
        <v>0.21448999999999999</v>
      </c>
      <c r="F38" s="218">
        <v>0.21418999999999999</v>
      </c>
      <c r="G38" s="218">
        <v>1.7000000000000001E-4</v>
      </c>
      <c r="H38" s="218">
        <v>1.2999999999999999E-4</v>
      </c>
      <c r="I38" s="92"/>
    </row>
    <row r="39" spans="2:9" s="86" customFormat="1" ht="14.5" x14ac:dyDescent="0.35">
      <c r="B39" s="860"/>
      <c r="C39" s="839" t="s">
        <v>945</v>
      </c>
      <c r="D39" s="63" t="s">
        <v>514</v>
      </c>
      <c r="E39" s="233">
        <v>2538.48</v>
      </c>
      <c r="F39" s="233">
        <v>2533.69</v>
      </c>
      <c r="G39" s="233">
        <v>3.44</v>
      </c>
      <c r="H39" s="233">
        <v>1.34</v>
      </c>
      <c r="I39" s="92"/>
    </row>
    <row r="40" spans="2:9" s="86" customFormat="1" ht="14.5" x14ac:dyDescent="0.35">
      <c r="B40" s="860"/>
      <c r="C40" s="840"/>
      <c r="D40" s="63" t="s">
        <v>499</v>
      </c>
      <c r="E40" s="218">
        <v>2.02135</v>
      </c>
      <c r="F40" s="218">
        <v>2.0175399999999999</v>
      </c>
      <c r="G40" s="218">
        <v>2.7399999999999998E-3</v>
      </c>
      <c r="H40" s="218">
        <v>1.07E-3</v>
      </c>
      <c r="I40" s="92"/>
    </row>
    <row r="41" spans="2:9" s="86" customFormat="1" ht="14.5" x14ac:dyDescent="0.35">
      <c r="B41" s="860"/>
      <c r="C41" s="840"/>
      <c r="D41" s="63" t="s">
        <v>915</v>
      </c>
      <c r="E41" s="218">
        <v>0.20297000000000001</v>
      </c>
      <c r="F41" s="218">
        <v>0.20258000000000001</v>
      </c>
      <c r="G41" s="218">
        <v>2.7999999999999998E-4</v>
      </c>
      <c r="H41" s="218">
        <v>1.1E-4</v>
      </c>
      <c r="I41" s="92"/>
    </row>
    <row r="42" spans="2:9" s="86" customFormat="1" ht="14.5" x14ac:dyDescent="0.35">
      <c r="B42" s="860"/>
      <c r="C42" s="841"/>
      <c r="D42" s="63" t="s">
        <v>914</v>
      </c>
      <c r="E42" s="218">
        <v>0.18315999999999999</v>
      </c>
      <c r="F42" s="218">
        <v>0.18282000000000001</v>
      </c>
      <c r="G42" s="218">
        <v>2.5000000000000001E-4</v>
      </c>
      <c r="H42" s="218">
        <v>1E-4</v>
      </c>
      <c r="I42" s="92"/>
    </row>
    <row r="43" spans="2:9" s="86" customFormat="1" ht="14.5" x14ac:dyDescent="0.35">
      <c r="B43" s="860"/>
      <c r="C43" s="839" t="s">
        <v>944</v>
      </c>
      <c r="D43" s="63" t="s">
        <v>514</v>
      </c>
      <c r="E43" s="233">
        <v>2555.2800000000002</v>
      </c>
      <c r="F43" s="233">
        <v>2550.4899999999998</v>
      </c>
      <c r="G43" s="233">
        <v>3.44</v>
      </c>
      <c r="H43" s="233">
        <v>1.34</v>
      </c>
      <c r="I43" s="92"/>
    </row>
    <row r="44" spans="2:9" s="86" customFormat="1" ht="14.5" x14ac:dyDescent="0.35">
      <c r="B44" s="860"/>
      <c r="C44" s="840"/>
      <c r="D44" s="63" t="s">
        <v>499</v>
      </c>
      <c r="E44" s="218">
        <v>2.0347300000000001</v>
      </c>
      <c r="F44" s="218">
        <v>2.0309200000000001</v>
      </c>
      <c r="G44" s="218">
        <v>2.7399999999999998E-3</v>
      </c>
      <c r="H44" s="218">
        <v>1.07E-3</v>
      </c>
      <c r="I44" s="92"/>
    </row>
    <row r="45" spans="2:9" s="86" customFormat="1" ht="14.5" x14ac:dyDescent="0.35">
      <c r="B45" s="860"/>
      <c r="C45" s="840"/>
      <c r="D45" s="63" t="s">
        <v>915</v>
      </c>
      <c r="E45" s="218">
        <v>0.20430999999999999</v>
      </c>
      <c r="F45" s="218">
        <v>0.20393</v>
      </c>
      <c r="G45" s="218">
        <v>2.7999999999999998E-4</v>
      </c>
      <c r="H45" s="218">
        <v>1.1E-4</v>
      </c>
      <c r="I45" s="92"/>
    </row>
    <row r="46" spans="2:9" s="86" customFormat="1" ht="14.5" x14ac:dyDescent="0.35">
      <c r="B46" s="860"/>
      <c r="C46" s="841"/>
      <c r="D46" s="63" t="s">
        <v>914</v>
      </c>
      <c r="E46" s="218">
        <v>0.18437999999999999</v>
      </c>
      <c r="F46" s="218">
        <v>0.18403</v>
      </c>
      <c r="G46" s="218">
        <v>2.5000000000000001E-4</v>
      </c>
      <c r="H46" s="218">
        <v>1E-4</v>
      </c>
      <c r="I46" s="92"/>
    </row>
    <row r="47" spans="2:9" s="86" customFormat="1" ht="14.5" x14ac:dyDescent="0.35">
      <c r="B47" s="860"/>
      <c r="C47" s="839" t="s">
        <v>943</v>
      </c>
      <c r="D47" s="63" t="s">
        <v>514</v>
      </c>
      <c r="E47" s="233">
        <v>2578.25</v>
      </c>
      <c r="F47" s="233">
        <v>2575.6999999999998</v>
      </c>
      <c r="G47" s="233">
        <v>1.17</v>
      </c>
      <c r="H47" s="233">
        <v>1.39</v>
      </c>
      <c r="I47" s="92"/>
    </row>
    <row r="48" spans="2:9" s="86" customFormat="1" ht="14.5" x14ac:dyDescent="0.35">
      <c r="B48" s="860"/>
      <c r="C48" s="840"/>
      <c r="D48" s="63" t="s">
        <v>923</v>
      </c>
      <c r="E48" s="218">
        <v>0.94440999999999997</v>
      </c>
      <c r="F48" s="218">
        <v>0.94347999999999999</v>
      </c>
      <c r="G48" s="218">
        <v>4.2999999999999999E-4</v>
      </c>
      <c r="H48" s="218">
        <v>5.1000000000000004E-4</v>
      </c>
      <c r="I48" s="92"/>
    </row>
    <row r="49" spans="2:9" s="86" customFormat="1" ht="14.5" x14ac:dyDescent="0.35">
      <c r="B49" s="860"/>
      <c r="C49" s="840"/>
      <c r="D49" s="63" t="s">
        <v>915</v>
      </c>
      <c r="E49" s="218">
        <v>0.19917000000000001</v>
      </c>
      <c r="F49" s="218">
        <v>0.19897000000000001</v>
      </c>
      <c r="G49" s="218">
        <v>9.0000000000000006E-5</v>
      </c>
      <c r="H49" s="218">
        <v>1.1E-4</v>
      </c>
      <c r="I49" s="92"/>
    </row>
    <row r="50" spans="2:9" s="86" customFormat="1" ht="14.5" x14ac:dyDescent="0.35">
      <c r="B50" s="860"/>
      <c r="C50" s="841"/>
      <c r="D50" s="63" t="s">
        <v>914</v>
      </c>
      <c r="E50" s="218">
        <v>0.18323999999999999</v>
      </c>
      <c r="F50" s="218">
        <v>0.18304999999999999</v>
      </c>
      <c r="G50" s="218">
        <v>8.0000000000000007E-5</v>
      </c>
      <c r="H50" s="218">
        <v>1E-4</v>
      </c>
      <c r="I50" s="92"/>
    </row>
    <row r="51" spans="2:9" s="86" customFormat="1" ht="14.5" x14ac:dyDescent="0.35">
      <c r="B51" s="860"/>
      <c r="C51" s="839" t="s">
        <v>942</v>
      </c>
      <c r="D51" s="63" t="s">
        <v>514</v>
      </c>
      <c r="E51" s="218">
        <v>2997.55</v>
      </c>
      <c r="F51" s="218">
        <v>2993.4</v>
      </c>
      <c r="G51" s="218">
        <v>2.31</v>
      </c>
      <c r="H51" s="218">
        <v>1.85</v>
      </c>
      <c r="I51" s="92"/>
    </row>
    <row r="52" spans="2:9" s="86" customFormat="1" ht="14.5" x14ac:dyDescent="0.35">
      <c r="B52" s="860"/>
      <c r="C52" s="840" t="s">
        <v>942</v>
      </c>
      <c r="D52" s="63" t="s">
        <v>923</v>
      </c>
      <c r="E52" s="218">
        <v>1.5435399999999999</v>
      </c>
      <c r="F52" s="218">
        <v>1.5414000000000001</v>
      </c>
      <c r="G52" s="218">
        <v>1.1900000000000001E-3</v>
      </c>
      <c r="H52" s="218">
        <v>9.5E-4</v>
      </c>
      <c r="I52" s="92"/>
    </row>
    <row r="53" spans="2:9" s="86" customFormat="1" ht="14.5" x14ac:dyDescent="0.35">
      <c r="B53" s="860"/>
      <c r="C53" s="840" t="s">
        <v>942</v>
      </c>
      <c r="D53" s="63" t="s">
        <v>915</v>
      </c>
      <c r="E53" s="218">
        <v>0.23257</v>
      </c>
      <c r="F53" s="218">
        <v>0.23225000000000001</v>
      </c>
      <c r="G53" s="218">
        <v>1.8000000000000001E-4</v>
      </c>
      <c r="H53" s="218">
        <v>1.3999999999999999E-4</v>
      </c>
      <c r="I53" s="92"/>
    </row>
    <row r="54" spans="2:9" s="86" customFormat="1" ht="14.5" x14ac:dyDescent="0.35">
      <c r="B54" s="861"/>
      <c r="C54" s="841" t="s">
        <v>942</v>
      </c>
      <c r="D54" s="63" t="s">
        <v>914</v>
      </c>
      <c r="E54" s="218">
        <v>0.21410999999999999</v>
      </c>
      <c r="F54" s="218">
        <v>0.21381</v>
      </c>
      <c r="G54" s="218">
        <v>1.6000000000000001E-4</v>
      </c>
      <c r="H54" s="218">
        <v>1.2999999999999999E-4</v>
      </c>
      <c r="I54" s="92"/>
    </row>
    <row r="55" spans="2:9" s="86" customFormat="1" ht="14.5" x14ac:dyDescent="0.35">
      <c r="B55" s="58"/>
      <c r="C55" s="58"/>
      <c r="D55" s="58"/>
      <c r="E55" s="220"/>
      <c r="F55" s="220"/>
      <c r="G55" s="220"/>
      <c r="H55" s="220"/>
    </row>
    <row r="56" spans="2:9" s="86" customFormat="1" ht="14.5" x14ac:dyDescent="0.35">
      <c r="B56" s="58"/>
      <c r="C56" s="58"/>
      <c r="D56" s="58"/>
      <c r="E56" s="220"/>
      <c r="F56" s="220"/>
      <c r="G56" s="220"/>
      <c r="H56" s="220"/>
    </row>
    <row r="57" spans="2:9" s="86" customFormat="1" ht="16.5" x14ac:dyDescent="0.45">
      <c r="B57" s="65" t="s">
        <v>445</v>
      </c>
      <c r="C57" s="65" t="s">
        <v>300</v>
      </c>
      <c r="D57" s="65" t="s">
        <v>443</v>
      </c>
      <c r="E57" s="63" t="s">
        <v>441</v>
      </c>
      <c r="F57" s="63" t="s">
        <v>440</v>
      </c>
      <c r="G57" s="232" t="s">
        <v>439</v>
      </c>
      <c r="H57" s="232" t="s">
        <v>438</v>
      </c>
    </row>
    <row r="58" spans="2:9" s="86" customFormat="1" ht="14.5" x14ac:dyDescent="0.35">
      <c r="B58" s="853" t="s">
        <v>941</v>
      </c>
      <c r="C58" s="839" t="s">
        <v>940</v>
      </c>
      <c r="D58" s="63" t="s">
        <v>514</v>
      </c>
      <c r="E58" s="108">
        <v>3192.76</v>
      </c>
      <c r="F58" s="108">
        <v>3127.67</v>
      </c>
      <c r="G58" s="108">
        <v>35.29</v>
      </c>
      <c r="H58" s="108">
        <v>29.8</v>
      </c>
      <c r="I58" s="92"/>
    </row>
    <row r="59" spans="2:9" s="86" customFormat="1" ht="14.5" x14ac:dyDescent="0.35">
      <c r="B59" s="854"/>
      <c r="C59" s="840"/>
      <c r="D59" s="63" t="s">
        <v>923</v>
      </c>
      <c r="E59" s="218">
        <v>2.3304800000000001</v>
      </c>
      <c r="F59" s="218">
        <v>2.2829700000000002</v>
      </c>
      <c r="G59" s="218">
        <v>2.5760000000000002E-2</v>
      </c>
      <c r="H59" s="218">
        <v>2.1749999999999999E-2</v>
      </c>
      <c r="I59" s="92"/>
    </row>
    <row r="60" spans="2:9" s="86" customFormat="1" ht="14.5" x14ac:dyDescent="0.35">
      <c r="B60" s="854"/>
      <c r="C60" s="840"/>
      <c r="D60" s="63" t="s">
        <v>915</v>
      </c>
      <c r="E60" s="218">
        <v>0.25657999999999997</v>
      </c>
      <c r="F60" s="218">
        <v>0.25135000000000002</v>
      </c>
      <c r="G60" s="218">
        <v>2.8400000000000001E-3</v>
      </c>
      <c r="H60" s="218">
        <v>2.3900000000000002E-3</v>
      </c>
      <c r="I60" s="92"/>
    </row>
    <row r="61" spans="2:9" s="86" customFormat="1" ht="14.5" x14ac:dyDescent="0.35">
      <c r="B61" s="854"/>
      <c r="C61" s="841"/>
      <c r="D61" s="63" t="s">
        <v>914</v>
      </c>
      <c r="E61" s="218">
        <v>0.24374999999999999</v>
      </c>
      <c r="F61" s="218">
        <v>0.23877999999999999</v>
      </c>
      <c r="G61" s="218">
        <v>2.6900000000000001E-3</v>
      </c>
      <c r="H61" s="218">
        <v>2.2799999999999999E-3</v>
      </c>
      <c r="I61" s="92"/>
    </row>
    <row r="62" spans="2:9" s="86" customFormat="1" ht="14.5" x14ac:dyDescent="0.35">
      <c r="B62" s="854"/>
      <c r="C62" s="839" t="s">
        <v>939</v>
      </c>
      <c r="D62" s="63" t="s">
        <v>514</v>
      </c>
      <c r="E62" s="108">
        <v>3181.43</v>
      </c>
      <c r="F62" s="108">
        <v>3149.67</v>
      </c>
      <c r="G62" s="108">
        <v>1.96</v>
      </c>
      <c r="H62" s="108">
        <v>29.8</v>
      </c>
      <c r="I62" s="92"/>
    </row>
    <row r="63" spans="2:9" s="86" customFormat="1" ht="14.5" x14ac:dyDescent="0.35">
      <c r="B63" s="854"/>
      <c r="C63" s="840"/>
      <c r="D63" s="63" t="s">
        <v>923</v>
      </c>
      <c r="E63" s="218">
        <v>2.54514</v>
      </c>
      <c r="F63" s="218">
        <v>2.51973</v>
      </c>
      <c r="G63" s="218">
        <v>1.57E-3</v>
      </c>
      <c r="H63" s="218">
        <v>2.384E-2</v>
      </c>
      <c r="I63" s="92"/>
    </row>
    <row r="64" spans="2:9" s="86" customFormat="1" ht="14.5" x14ac:dyDescent="0.35">
      <c r="B64" s="854"/>
      <c r="C64" s="840"/>
      <c r="D64" s="63" t="s">
        <v>915</v>
      </c>
      <c r="E64" s="218">
        <v>0.26085999999999998</v>
      </c>
      <c r="F64" s="218">
        <v>0.25825999999999999</v>
      </c>
      <c r="G64" s="218">
        <v>1.6000000000000001E-4</v>
      </c>
      <c r="H64" s="218">
        <v>2.4399999999999999E-3</v>
      </c>
      <c r="I64" s="92"/>
    </row>
    <row r="65" spans="2:9" s="86" customFormat="1" ht="14.5" x14ac:dyDescent="0.35">
      <c r="B65" s="854"/>
      <c r="C65" s="841"/>
      <c r="D65" s="63" t="s">
        <v>914</v>
      </c>
      <c r="E65" s="218">
        <v>0.24782000000000001</v>
      </c>
      <c r="F65" s="218">
        <v>0.24535000000000001</v>
      </c>
      <c r="G65" s="218">
        <v>1.4999999999999999E-4</v>
      </c>
      <c r="H65" s="218">
        <v>2.32E-3</v>
      </c>
      <c r="I65" s="92"/>
    </row>
    <row r="66" spans="2:9" s="86" customFormat="1" ht="14.5" x14ac:dyDescent="0.35">
      <c r="B66" s="854"/>
      <c r="C66" s="850" t="s">
        <v>938</v>
      </c>
      <c r="D66" s="63" t="s">
        <v>514</v>
      </c>
      <c r="E66" s="108">
        <v>3165.01</v>
      </c>
      <c r="F66" s="108">
        <v>3149.67</v>
      </c>
      <c r="G66" s="108">
        <v>7.5</v>
      </c>
      <c r="H66" s="108">
        <v>7.84</v>
      </c>
      <c r="I66" s="92"/>
    </row>
    <row r="67" spans="2:9" s="86" customFormat="1" ht="14.5" x14ac:dyDescent="0.35">
      <c r="B67" s="854"/>
      <c r="C67" s="851"/>
      <c r="D67" s="63" t="s">
        <v>923</v>
      </c>
      <c r="E67" s="218">
        <v>2.5401400000000001</v>
      </c>
      <c r="F67" s="218">
        <v>2.5278200000000002</v>
      </c>
      <c r="G67" s="218">
        <v>6.0200000000000002E-3</v>
      </c>
      <c r="H67" s="218">
        <v>6.2899999999999996E-3</v>
      </c>
      <c r="I67" s="92"/>
    </row>
    <row r="68" spans="2:9" s="86" customFormat="1" ht="14.5" x14ac:dyDescent="0.35">
      <c r="B68" s="854"/>
      <c r="C68" s="851"/>
      <c r="D68" s="63" t="s">
        <v>915</v>
      </c>
      <c r="E68" s="218">
        <v>0.25974999999999998</v>
      </c>
      <c r="F68" s="218">
        <v>0.25849</v>
      </c>
      <c r="G68" s="218">
        <v>6.2E-4</v>
      </c>
      <c r="H68" s="218">
        <v>6.4000000000000005E-4</v>
      </c>
      <c r="I68" s="92"/>
    </row>
    <row r="69" spans="2:9" s="86" customFormat="1" ht="14.5" x14ac:dyDescent="0.35">
      <c r="B69" s="854"/>
      <c r="C69" s="852"/>
      <c r="D69" s="63" t="s">
        <v>914</v>
      </c>
      <c r="E69" s="218">
        <v>0.24676999999999999</v>
      </c>
      <c r="F69" s="218">
        <v>0.24557000000000001</v>
      </c>
      <c r="G69" s="218">
        <v>5.9000000000000003E-4</v>
      </c>
      <c r="H69" s="218">
        <v>6.0999999999999997E-4</v>
      </c>
      <c r="I69" s="92"/>
    </row>
    <row r="70" spans="2:9" s="86" customFormat="1" ht="14.5" x14ac:dyDescent="0.35">
      <c r="B70" s="854"/>
      <c r="C70" s="850" t="s">
        <v>937</v>
      </c>
      <c r="D70" s="63" t="s">
        <v>514</v>
      </c>
      <c r="E70" s="108">
        <v>2969.07</v>
      </c>
      <c r="F70" s="108">
        <v>2925.03</v>
      </c>
      <c r="G70" s="108">
        <v>0.31</v>
      </c>
      <c r="H70" s="108">
        <v>43.73</v>
      </c>
      <c r="I70" s="92"/>
    </row>
    <row r="71" spans="2:9" s="86" customFormat="1" ht="14.5" x14ac:dyDescent="0.35">
      <c r="B71" s="854"/>
      <c r="C71" s="851"/>
      <c r="D71" s="63" t="s">
        <v>923</v>
      </c>
      <c r="E71" s="218">
        <v>2.51233</v>
      </c>
      <c r="F71" s="218">
        <v>2.4750700000000001</v>
      </c>
      <c r="G71" s="218">
        <v>2.5999999999999998E-4</v>
      </c>
      <c r="H71" s="218">
        <v>3.6999999999999998E-2</v>
      </c>
      <c r="I71" s="92"/>
    </row>
    <row r="72" spans="2:9" s="86" customFormat="1" ht="14.5" x14ac:dyDescent="0.35">
      <c r="B72" s="854"/>
      <c r="C72" s="851"/>
      <c r="D72" s="63" t="s">
        <v>915</v>
      </c>
      <c r="E72" s="218">
        <v>0.25164999999999998</v>
      </c>
      <c r="F72" s="218">
        <v>0.24792</v>
      </c>
      <c r="G72" s="218">
        <v>3.0000000000000001E-5</v>
      </c>
      <c r="H72" s="218">
        <v>3.7100000000000002E-3</v>
      </c>
      <c r="I72" s="92"/>
    </row>
    <row r="73" spans="2:9" s="86" customFormat="1" ht="14.5" x14ac:dyDescent="0.35">
      <c r="B73" s="854"/>
      <c r="C73" s="852"/>
      <c r="D73" s="63" t="s">
        <v>914</v>
      </c>
      <c r="E73" s="218">
        <v>0.23685999999999999</v>
      </c>
      <c r="F73" s="218">
        <v>0.23335</v>
      </c>
      <c r="G73" s="218">
        <v>2.0000000000000002E-5</v>
      </c>
      <c r="H73" s="218">
        <v>3.49E-3</v>
      </c>
      <c r="I73" s="92"/>
    </row>
    <row r="74" spans="2:9" s="86" customFormat="1" ht="14.5" x14ac:dyDescent="0.35">
      <c r="B74" s="854"/>
      <c r="C74" s="850" t="s">
        <v>936</v>
      </c>
      <c r="D74" s="63" t="s">
        <v>514</v>
      </c>
      <c r="E74" s="108">
        <v>3208.76</v>
      </c>
      <c r="F74" s="108">
        <v>3164.33</v>
      </c>
      <c r="G74" s="108">
        <v>0.31</v>
      </c>
      <c r="H74" s="108">
        <v>44.12</v>
      </c>
      <c r="I74" s="92"/>
    </row>
    <row r="75" spans="2:9" s="86" customFormat="1" ht="14.5" x14ac:dyDescent="0.35">
      <c r="B75" s="854"/>
      <c r="C75" s="851"/>
      <c r="D75" s="63" t="s">
        <v>923</v>
      </c>
      <c r="E75" s="218">
        <v>2.70553</v>
      </c>
      <c r="F75" s="218">
        <v>2.6680700000000002</v>
      </c>
      <c r="G75" s="218">
        <v>2.5999999999999998E-4</v>
      </c>
      <c r="H75" s="218">
        <v>3.7199999999999997E-2</v>
      </c>
      <c r="I75" s="92"/>
    </row>
    <row r="76" spans="2:9" s="86" customFormat="1" ht="14.5" x14ac:dyDescent="0.35">
      <c r="B76" s="854"/>
      <c r="C76" s="851"/>
      <c r="D76" s="63" t="s">
        <v>915</v>
      </c>
      <c r="E76" s="218">
        <v>0.26955000000000001</v>
      </c>
      <c r="F76" s="218">
        <v>0.26582</v>
      </c>
      <c r="G76" s="218">
        <v>3.0000000000000001E-5</v>
      </c>
      <c r="H76" s="218">
        <v>3.7100000000000002E-3</v>
      </c>
      <c r="I76" s="92"/>
    </row>
    <row r="77" spans="2:9" s="86" customFormat="1" ht="14.5" x14ac:dyDescent="0.35">
      <c r="B77" s="854"/>
      <c r="C77" s="852"/>
      <c r="D77" s="63" t="s">
        <v>914</v>
      </c>
      <c r="E77" s="218">
        <v>0.25337999999999999</v>
      </c>
      <c r="F77" s="218">
        <v>0.24987000000000001</v>
      </c>
      <c r="G77" s="218">
        <v>2.0000000000000002E-5</v>
      </c>
      <c r="H77" s="218">
        <v>3.48E-3</v>
      </c>
      <c r="I77" s="92"/>
    </row>
    <row r="78" spans="2:9" s="86" customFormat="1" ht="14.5" x14ac:dyDescent="0.35">
      <c r="B78" s="854"/>
      <c r="C78" s="850" t="s">
        <v>935</v>
      </c>
      <c r="D78" s="63" t="s">
        <v>514</v>
      </c>
      <c r="E78" s="108">
        <v>3229.2</v>
      </c>
      <c r="F78" s="108">
        <v>3216.38</v>
      </c>
      <c r="G78" s="108">
        <v>4.8099999999999996</v>
      </c>
      <c r="H78" s="108">
        <v>8.01</v>
      </c>
      <c r="I78" s="92"/>
    </row>
    <row r="79" spans="2:9" s="86" customFormat="1" ht="14.5" x14ac:dyDescent="0.35">
      <c r="B79" s="854"/>
      <c r="C79" s="851"/>
      <c r="D79" s="63" t="s">
        <v>923</v>
      </c>
      <c r="E79" s="218">
        <v>3.1752199999999999</v>
      </c>
      <c r="F79" s="218">
        <v>3.16262</v>
      </c>
      <c r="G79" s="218">
        <v>4.7299999999999998E-3</v>
      </c>
      <c r="H79" s="218">
        <v>7.8799999999999999E-3</v>
      </c>
      <c r="I79" s="92"/>
    </row>
    <row r="80" spans="2:9" s="86" customFormat="1" ht="14.5" x14ac:dyDescent="0.35">
      <c r="B80" s="854"/>
      <c r="C80" s="851"/>
      <c r="D80" s="63" t="s">
        <v>915</v>
      </c>
      <c r="E80" s="218">
        <v>0.28527000000000002</v>
      </c>
      <c r="F80" s="218">
        <v>0.28412999999999999</v>
      </c>
      <c r="G80" s="218">
        <v>4.2000000000000002E-4</v>
      </c>
      <c r="H80" s="218">
        <v>7.1000000000000002E-4</v>
      </c>
      <c r="I80" s="92"/>
    </row>
    <row r="81" spans="2:9" s="86" customFormat="1" ht="14.5" x14ac:dyDescent="0.35">
      <c r="B81" s="854"/>
      <c r="C81" s="852"/>
      <c r="D81" s="63" t="s">
        <v>914</v>
      </c>
      <c r="E81" s="218">
        <v>0.26815</v>
      </c>
      <c r="F81" s="218">
        <v>0.26708999999999999</v>
      </c>
      <c r="G81" s="218">
        <v>4.0000000000000002E-4</v>
      </c>
      <c r="H81" s="218">
        <v>6.7000000000000002E-4</v>
      </c>
      <c r="I81" s="92"/>
    </row>
    <row r="82" spans="2:9" s="86" customFormat="1" ht="14.5" x14ac:dyDescent="0.35">
      <c r="B82" s="854"/>
      <c r="C82" s="850" t="s">
        <v>934</v>
      </c>
      <c r="D82" s="63" t="s">
        <v>514</v>
      </c>
      <c r="E82" s="108">
        <v>3230.28</v>
      </c>
      <c r="F82" s="108">
        <v>3190</v>
      </c>
      <c r="G82" s="108">
        <v>3.29</v>
      </c>
      <c r="H82" s="108">
        <v>36.99</v>
      </c>
      <c r="I82" s="92"/>
    </row>
    <row r="83" spans="2:9" s="86" customFormat="1" ht="14.5" x14ac:dyDescent="0.35">
      <c r="B83" s="854"/>
      <c r="C83" s="851"/>
      <c r="D83" s="63" t="s">
        <v>923</v>
      </c>
      <c r="E83" s="218">
        <v>2.7585700000000002</v>
      </c>
      <c r="F83" s="218">
        <v>2.72417</v>
      </c>
      <c r="G83" s="218">
        <v>2.81E-3</v>
      </c>
      <c r="H83" s="218">
        <v>3.159E-2</v>
      </c>
      <c r="I83" s="92"/>
    </row>
    <row r="84" spans="2:9" s="86" customFormat="1" ht="14.5" x14ac:dyDescent="0.35">
      <c r="B84" s="854"/>
      <c r="C84" s="851"/>
      <c r="D84" s="63" t="s">
        <v>915</v>
      </c>
      <c r="E84" s="218">
        <v>0.27317999999999998</v>
      </c>
      <c r="F84" s="218">
        <v>0.26978000000000002</v>
      </c>
      <c r="G84" s="218">
        <v>2.7999999999999998E-4</v>
      </c>
      <c r="H84" s="218">
        <v>3.13E-3</v>
      </c>
      <c r="I84" s="92"/>
    </row>
    <row r="85" spans="2:9" s="86" customFormat="1" ht="14.5" x14ac:dyDescent="0.35">
      <c r="B85" s="854"/>
      <c r="C85" s="852"/>
      <c r="D85" s="63" t="s">
        <v>914</v>
      </c>
      <c r="E85" s="218">
        <v>0.25679000000000002</v>
      </c>
      <c r="F85" s="218">
        <v>0.25358999999999998</v>
      </c>
      <c r="G85" s="218">
        <v>2.5999999999999998E-4</v>
      </c>
      <c r="H85" s="218">
        <v>2.9399999999999999E-3</v>
      </c>
      <c r="I85" s="92"/>
    </row>
    <row r="86" spans="2:9" s="86" customFormat="1" ht="14.5" x14ac:dyDescent="0.35">
      <c r="B86" s="854"/>
      <c r="C86" s="856" t="s">
        <v>933</v>
      </c>
      <c r="D86" s="63" t="s">
        <v>514</v>
      </c>
      <c r="E86" s="108">
        <v>3181.43</v>
      </c>
      <c r="F86" s="108">
        <v>3171.09</v>
      </c>
      <c r="G86" s="108">
        <v>3.06</v>
      </c>
      <c r="H86" s="108">
        <v>7.29</v>
      </c>
      <c r="I86" s="92"/>
    </row>
    <row r="87" spans="2:9" s="86" customFormat="1" ht="14.5" x14ac:dyDescent="0.35">
      <c r="B87" s="854"/>
      <c r="C87" s="857" t="s">
        <v>933</v>
      </c>
      <c r="D87" s="63" t="s">
        <v>923</v>
      </c>
      <c r="E87" s="108">
        <v>2.7497199999999999</v>
      </c>
      <c r="F87" s="108">
        <v>2.74078</v>
      </c>
      <c r="G87" s="108">
        <v>2.64E-3</v>
      </c>
      <c r="H87" s="108">
        <v>6.3E-3</v>
      </c>
      <c r="I87" s="92"/>
    </row>
    <row r="88" spans="2:9" s="86" customFormat="1" ht="14.5" x14ac:dyDescent="0.35">
      <c r="B88" s="854"/>
      <c r="C88" s="857" t="s">
        <v>933</v>
      </c>
      <c r="D88" s="63" t="s">
        <v>915</v>
      </c>
      <c r="E88" s="218">
        <v>0.28105000000000002</v>
      </c>
      <c r="F88" s="218">
        <v>0.28012999999999999</v>
      </c>
      <c r="G88" s="218">
        <v>2.7E-4</v>
      </c>
      <c r="H88" s="218">
        <v>6.4000000000000005E-4</v>
      </c>
      <c r="I88" s="92"/>
    </row>
    <row r="89" spans="2:9" s="86" customFormat="1" ht="14.5" x14ac:dyDescent="0.35">
      <c r="B89" s="854"/>
      <c r="C89" s="858" t="s">
        <v>933</v>
      </c>
      <c r="D89" s="63" t="s">
        <v>914</v>
      </c>
      <c r="E89" s="218">
        <v>0.26418000000000003</v>
      </c>
      <c r="F89" s="218">
        <v>0.26332</v>
      </c>
      <c r="G89" s="218">
        <v>2.5000000000000001E-4</v>
      </c>
      <c r="H89" s="218">
        <v>6.0999999999999997E-4</v>
      </c>
      <c r="I89" s="92"/>
    </row>
    <row r="90" spans="2:9" s="86" customFormat="1" ht="14.5" x14ac:dyDescent="0.35">
      <c r="B90" s="854"/>
      <c r="C90" s="856" t="s">
        <v>932</v>
      </c>
      <c r="D90" s="63" t="s">
        <v>514</v>
      </c>
      <c r="E90" s="108">
        <v>3142.87</v>
      </c>
      <c r="F90" s="108">
        <v>3131.33</v>
      </c>
      <c r="G90" s="108">
        <v>3.41</v>
      </c>
      <c r="H90" s="108">
        <v>8.1300000000000008</v>
      </c>
      <c r="I90" s="92"/>
    </row>
    <row r="91" spans="2:9" s="86" customFormat="1" ht="14.5" x14ac:dyDescent="0.35">
      <c r="B91" s="854"/>
      <c r="C91" s="857" t="s">
        <v>932</v>
      </c>
      <c r="D91" s="63" t="s">
        <v>923</v>
      </c>
      <c r="E91" s="108">
        <v>2.1192600000000001</v>
      </c>
      <c r="F91" s="108">
        <v>2.1114899999999999</v>
      </c>
      <c r="G91" s="108">
        <v>2.3E-3</v>
      </c>
      <c r="H91" s="108">
        <v>5.4799999999999996E-3</v>
      </c>
      <c r="I91" s="92"/>
    </row>
    <row r="92" spans="2:9" s="86" customFormat="1" ht="14.5" x14ac:dyDescent="0.35">
      <c r="B92" s="854"/>
      <c r="C92" s="857" t="s">
        <v>932</v>
      </c>
      <c r="D92" s="63" t="s">
        <v>915</v>
      </c>
      <c r="E92" s="218">
        <v>0.24895</v>
      </c>
      <c r="F92" s="218">
        <v>0.24804000000000001</v>
      </c>
      <c r="G92" s="218">
        <v>2.7E-4</v>
      </c>
      <c r="H92" s="218">
        <v>6.4000000000000005E-4</v>
      </c>
      <c r="I92" s="92"/>
    </row>
    <row r="93" spans="2:9" s="86" customFormat="1" ht="14.5" x14ac:dyDescent="0.35">
      <c r="B93" s="854"/>
      <c r="C93" s="858" t="s">
        <v>932</v>
      </c>
      <c r="D93" s="231" t="s">
        <v>914</v>
      </c>
      <c r="E93" s="230">
        <v>0.23651</v>
      </c>
      <c r="F93" s="230">
        <v>0.23563999999999999</v>
      </c>
      <c r="G93" s="230">
        <v>2.5999999999999998E-4</v>
      </c>
      <c r="H93" s="230">
        <v>6.0999999999999997E-4</v>
      </c>
      <c r="I93" s="92"/>
    </row>
    <row r="94" spans="2:9" s="86" customFormat="1" ht="14.5" x14ac:dyDescent="0.35">
      <c r="B94" s="854"/>
      <c r="C94" s="856" t="s">
        <v>931</v>
      </c>
      <c r="D94" s="229" t="s">
        <v>514</v>
      </c>
      <c r="E94" s="228">
        <v>2947.62</v>
      </c>
      <c r="F94" s="228">
        <v>2929.08</v>
      </c>
      <c r="G94" s="228">
        <v>9.68</v>
      </c>
      <c r="H94" s="227">
        <v>8.8699999999999992</v>
      </c>
      <c r="I94" s="92"/>
    </row>
    <row r="95" spans="2:9" s="86" customFormat="1" ht="14.5" x14ac:dyDescent="0.35">
      <c r="B95" s="854"/>
      <c r="C95" s="857"/>
      <c r="D95" s="226" t="s">
        <v>923</v>
      </c>
      <c r="E95" s="218">
        <v>2.1935199999999999</v>
      </c>
      <c r="F95" s="218">
        <v>2.1797200000000001</v>
      </c>
      <c r="G95" s="218">
        <v>7.1999999999999998E-3</v>
      </c>
      <c r="H95" s="225">
        <v>6.6E-3</v>
      </c>
      <c r="I95" s="92"/>
    </row>
    <row r="96" spans="2:9" s="86" customFormat="1" ht="14.5" x14ac:dyDescent="0.35">
      <c r="B96" s="854"/>
      <c r="C96" s="857"/>
      <c r="D96" s="226" t="s">
        <v>915</v>
      </c>
      <c r="E96" s="218">
        <v>0.24227000000000001</v>
      </c>
      <c r="F96" s="218">
        <v>0.24074999999999999</v>
      </c>
      <c r="G96" s="218">
        <v>8.0000000000000004E-4</v>
      </c>
      <c r="H96" s="225">
        <v>7.2999999999999996E-4</v>
      </c>
      <c r="I96" s="92"/>
    </row>
    <row r="97" spans="2:14" s="86" customFormat="1" ht="14.5" x14ac:dyDescent="0.35">
      <c r="B97" s="854"/>
      <c r="C97" s="858"/>
      <c r="D97" s="224" t="s">
        <v>914</v>
      </c>
      <c r="E97" s="223">
        <v>0.2298</v>
      </c>
      <c r="F97" s="223">
        <v>0.22836000000000001</v>
      </c>
      <c r="G97" s="223">
        <v>7.5000000000000002E-4</v>
      </c>
      <c r="H97" s="222">
        <v>6.8999999999999997E-4</v>
      </c>
      <c r="I97" s="92"/>
    </row>
    <row r="98" spans="2:14" s="86" customFormat="1" ht="14.5" x14ac:dyDescent="0.35">
      <c r="B98" s="854"/>
      <c r="C98" s="850" t="s">
        <v>930</v>
      </c>
      <c r="D98" s="168" t="s">
        <v>514</v>
      </c>
      <c r="E98" s="221">
        <v>3153.9</v>
      </c>
      <c r="F98" s="221">
        <v>3135</v>
      </c>
      <c r="G98" s="221">
        <v>9.86</v>
      </c>
      <c r="H98" s="221">
        <v>9.0399999999999991</v>
      </c>
      <c r="I98" s="92"/>
    </row>
    <row r="99" spans="2:14" s="86" customFormat="1" ht="14.5" x14ac:dyDescent="0.35">
      <c r="B99" s="854"/>
      <c r="C99" s="851"/>
      <c r="D99" s="63" t="s">
        <v>923</v>
      </c>
      <c r="E99" s="218">
        <v>2.33969</v>
      </c>
      <c r="F99" s="218">
        <v>2.3256700000000001</v>
      </c>
      <c r="G99" s="218">
        <v>7.3200000000000001E-3</v>
      </c>
      <c r="H99" s="218">
        <v>6.7099999999999998E-3</v>
      </c>
      <c r="I99" s="92"/>
    </row>
    <row r="100" spans="2:14" s="86" customFormat="1" ht="14.5" x14ac:dyDescent="0.35">
      <c r="B100" s="854"/>
      <c r="C100" s="851"/>
      <c r="D100" s="63" t="s">
        <v>915</v>
      </c>
      <c r="E100" s="218">
        <v>0.25430000000000003</v>
      </c>
      <c r="F100" s="218">
        <v>0.25276999999999999</v>
      </c>
      <c r="G100" s="218">
        <v>8.0000000000000004E-4</v>
      </c>
      <c r="H100" s="218">
        <v>7.2999999999999996E-4</v>
      </c>
      <c r="I100" s="92"/>
    </row>
    <row r="101" spans="2:14" s="86" customFormat="1" ht="14.5" x14ac:dyDescent="0.35">
      <c r="B101" s="854"/>
      <c r="C101" s="852"/>
      <c r="D101" s="63" t="s">
        <v>914</v>
      </c>
      <c r="E101" s="218">
        <v>0.24157999999999999</v>
      </c>
      <c r="F101" s="218">
        <v>0.24013000000000001</v>
      </c>
      <c r="G101" s="218">
        <v>7.6000000000000004E-4</v>
      </c>
      <c r="H101" s="218">
        <v>6.8999999999999997E-4</v>
      </c>
      <c r="I101" s="92"/>
    </row>
    <row r="102" spans="2:14" s="86" customFormat="1" ht="14.5" x14ac:dyDescent="0.35">
      <c r="B102" s="854"/>
      <c r="C102" s="850" t="s">
        <v>929</v>
      </c>
      <c r="D102" s="63" t="s">
        <v>514</v>
      </c>
      <c r="E102" s="108">
        <v>3229.2</v>
      </c>
      <c r="F102" s="108">
        <v>3216.38</v>
      </c>
      <c r="G102" s="108">
        <v>4.8099999999999996</v>
      </c>
      <c r="H102" s="108">
        <v>8.01</v>
      </c>
      <c r="I102" s="92"/>
    </row>
    <row r="103" spans="2:14" s="86" customFormat="1" ht="14.5" x14ac:dyDescent="0.35">
      <c r="B103" s="854"/>
      <c r="C103" s="851"/>
      <c r="D103" s="63" t="s">
        <v>923</v>
      </c>
      <c r="E103" s="218">
        <v>3.1752199999999999</v>
      </c>
      <c r="F103" s="218">
        <v>3.16262</v>
      </c>
      <c r="G103" s="218">
        <v>4.7299999999999998E-3</v>
      </c>
      <c r="H103" s="218">
        <v>7.8799999999999999E-3</v>
      </c>
      <c r="I103" s="92"/>
    </row>
    <row r="104" spans="2:14" s="86" customFormat="1" ht="14.5" x14ac:dyDescent="0.35">
      <c r="B104" s="854"/>
      <c r="C104" s="851"/>
      <c r="D104" s="63" t="s">
        <v>915</v>
      </c>
      <c r="E104" s="218">
        <v>0.28527000000000002</v>
      </c>
      <c r="F104" s="218">
        <v>0.28412999999999999</v>
      </c>
      <c r="G104" s="218">
        <v>4.2000000000000002E-4</v>
      </c>
      <c r="H104" s="218">
        <v>7.1000000000000002E-4</v>
      </c>
      <c r="I104" s="92"/>
    </row>
    <row r="105" spans="2:14" s="86" customFormat="1" ht="14.5" x14ac:dyDescent="0.35">
      <c r="B105" s="854"/>
      <c r="C105" s="852"/>
      <c r="D105" s="63" t="s">
        <v>914</v>
      </c>
      <c r="E105" s="218">
        <v>0.26815</v>
      </c>
      <c r="F105" s="218">
        <v>0.26708999999999999</v>
      </c>
      <c r="G105" s="218">
        <v>4.0000000000000002E-4</v>
      </c>
      <c r="H105" s="218">
        <v>6.7000000000000002E-4</v>
      </c>
      <c r="I105" s="92"/>
    </row>
    <row r="106" spans="2:14" s="86" customFormat="1" ht="14.5" x14ac:dyDescent="0.35">
      <c r="B106" s="854"/>
      <c r="C106" s="850" t="s">
        <v>928</v>
      </c>
      <c r="D106" s="63" t="s">
        <v>514</v>
      </c>
      <c r="E106" s="108">
        <v>3230.28</v>
      </c>
      <c r="F106" s="108">
        <v>3190</v>
      </c>
      <c r="G106" s="108">
        <v>3.29</v>
      </c>
      <c r="H106" s="108">
        <v>36.99</v>
      </c>
      <c r="I106" s="92"/>
    </row>
    <row r="107" spans="2:14" s="58" customFormat="1" ht="14.5" x14ac:dyDescent="0.35">
      <c r="B107" s="854"/>
      <c r="C107" s="851"/>
      <c r="D107" s="63" t="s">
        <v>923</v>
      </c>
      <c r="E107" s="218">
        <v>2.7585700000000002</v>
      </c>
      <c r="F107" s="218">
        <v>2.72417</v>
      </c>
      <c r="G107" s="218">
        <v>2.81E-3</v>
      </c>
      <c r="H107" s="218">
        <v>3.159E-2</v>
      </c>
      <c r="I107" s="92"/>
      <c r="J107" s="86"/>
      <c r="K107" s="86"/>
      <c r="L107" s="86"/>
      <c r="M107" s="86"/>
      <c r="N107" s="86"/>
    </row>
    <row r="108" spans="2:14" s="58" customFormat="1" ht="14.5" x14ac:dyDescent="0.35">
      <c r="B108" s="854"/>
      <c r="C108" s="851"/>
      <c r="D108" s="63" t="s">
        <v>915</v>
      </c>
      <c r="E108" s="218">
        <v>0.27317999999999998</v>
      </c>
      <c r="F108" s="218">
        <v>0.26978000000000002</v>
      </c>
      <c r="G108" s="218">
        <v>2.7999999999999998E-4</v>
      </c>
      <c r="H108" s="218">
        <v>3.13E-3</v>
      </c>
      <c r="I108" s="92"/>
      <c r="J108" s="86"/>
      <c r="K108" s="86"/>
      <c r="L108" s="86"/>
      <c r="M108" s="86"/>
      <c r="N108" s="86"/>
    </row>
    <row r="109" spans="2:14" s="58" customFormat="1" ht="14.5" x14ac:dyDescent="0.35">
      <c r="B109" s="854"/>
      <c r="C109" s="852"/>
      <c r="D109" s="63" t="s">
        <v>914</v>
      </c>
      <c r="E109" s="218">
        <v>0.25679000000000002</v>
      </c>
      <c r="F109" s="218">
        <v>0.25358999999999998</v>
      </c>
      <c r="G109" s="218">
        <v>2.5999999999999998E-4</v>
      </c>
      <c r="H109" s="218">
        <v>2.9399999999999999E-3</v>
      </c>
      <c r="I109" s="92"/>
      <c r="J109" s="86"/>
      <c r="K109" s="86"/>
      <c r="L109" s="86"/>
      <c r="M109" s="86"/>
      <c r="N109" s="86"/>
    </row>
    <row r="110" spans="2:14" s="86" customFormat="1" ht="14.5" x14ac:dyDescent="0.35">
      <c r="B110" s="854"/>
      <c r="C110" s="850" t="s">
        <v>927</v>
      </c>
      <c r="D110" s="63" t="s">
        <v>514</v>
      </c>
      <c r="E110" s="108">
        <v>2944.82</v>
      </c>
      <c r="F110" s="108">
        <v>2933.33</v>
      </c>
      <c r="G110" s="108">
        <v>3.39</v>
      </c>
      <c r="H110" s="108">
        <v>8.09</v>
      </c>
      <c r="I110" s="92"/>
    </row>
    <row r="111" spans="2:14" s="86" customFormat="1" ht="14.5" x14ac:dyDescent="0.35">
      <c r="B111" s="854"/>
      <c r="C111" s="851"/>
      <c r="D111" s="63" t="s">
        <v>923</v>
      </c>
      <c r="E111" s="177"/>
      <c r="F111" s="177"/>
      <c r="G111" s="177"/>
      <c r="H111" s="177"/>
      <c r="I111" s="92"/>
    </row>
    <row r="112" spans="2:14" s="86" customFormat="1" ht="14.5" x14ac:dyDescent="0.35">
      <c r="B112" s="854"/>
      <c r="C112" s="851"/>
      <c r="D112" s="63" t="s">
        <v>915</v>
      </c>
      <c r="E112" s="218">
        <v>0.25966</v>
      </c>
      <c r="F112" s="218">
        <v>0.25863999999999998</v>
      </c>
      <c r="G112" s="218">
        <v>2.9999999999999997E-4</v>
      </c>
      <c r="H112" s="218">
        <v>7.1000000000000002E-4</v>
      </c>
      <c r="I112" s="92"/>
    </row>
    <row r="113" spans="2:9" s="86" customFormat="1" ht="14.5" x14ac:dyDescent="0.35">
      <c r="B113" s="854"/>
      <c r="C113" s="852"/>
      <c r="D113" s="63" t="s">
        <v>914</v>
      </c>
      <c r="E113" s="218">
        <v>0.24667</v>
      </c>
      <c r="F113" s="218">
        <v>0.24571000000000001</v>
      </c>
      <c r="G113" s="218">
        <v>2.7999999999999998E-4</v>
      </c>
      <c r="H113" s="218">
        <v>6.8000000000000005E-4</v>
      </c>
      <c r="I113" s="92"/>
    </row>
    <row r="114" spans="2:9" s="86" customFormat="1" ht="14.5" x14ac:dyDescent="0.35">
      <c r="B114" s="854"/>
      <c r="C114" s="850" t="s">
        <v>926</v>
      </c>
      <c r="D114" s="63" t="s">
        <v>514</v>
      </c>
      <c r="E114" s="108">
        <v>3224.56</v>
      </c>
      <c r="F114" s="108">
        <v>3171.09</v>
      </c>
      <c r="G114" s="108">
        <v>3.17</v>
      </c>
      <c r="H114" s="108">
        <v>50.31</v>
      </c>
      <c r="I114" s="92"/>
    </row>
    <row r="115" spans="2:9" ht="14.5" x14ac:dyDescent="0.35">
      <c r="B115" s="854"/>
      <c r="C115" s="851" t="s">
        <v>926</v>
      </c>
      <c r="D115" s="63" t="s">
        <v>923</v>
      </c>
      <c r="E115" s="108">
        <v>2.7536800000000001</v>
      </c>
      <c r="F115" s="108">
        <v>2.7080099999999998</v>
      </c>
      <c r="G115" s="108">
        <v>2.7000000000000001E-3</v>
      </c>
      <c r="H115" s="108">
        <v>4.2959999999999998E-2</v>
      </c>
      <c r="I115" s="92"/>
    </row>
    <row r="116" spans="2:9" ht="14.5" x14ac:dyDescent="0.35">
      <c r="B116" s="854"/>
      <c r="C116" s="851" t="s">
        <v>926</v>
      </c>
      <c r="D116" s="63" t="s">
        <v>915</v>
      </c>
      <c r="E116" s="218">
        <v>0.27503</v>
      </c>
      <c r="F116" s="218">
        <v>0.27046999999999999</v>
      </c>
      <c r="G116" s="218">
        <v>2.7E-4</v>
      </c>
      <c r="H116" s="218">
        <v>4.2900000000000004E-3</v>
      </c>
      <c r="I116" s="92"/>
    </row>
    <row r="117" spans="2:9" ht="14.5" x14ac:dyDescent="0.35">
      <c r="B117" s="854"/>
      <c r="C117" s="852" t="s">
        <v>926</v>
      </c>
      <c r="D117" s="63" t="s">
        <v>914</v>
      </c>
      <c r="E117" s="218">
        <v>0.25681999999999999</v>
      </c>
      <c r="F117" s="218">
        <v>0.25256000000000001</v>
      </c>
      <c r="G117" s="218">
        <v>2.5000000000000001E-4</v>
      </c>
      <c r="H117" s="218">
        <v>4.0099999999999997E-3</v>
      </c>
      <c r="I117" s="92"/>
    </row>
    <row r="118" spans="2:9" ht="14.5" x14ac:dyDescent="0.35">
      <c r="B118" s="854"/>
      <c r="C118" s="850" t="s">
        <v>925</v>
      </c>
      <c r="D118" s="63" t="s">
        <v>514</v>
      </c>
      <c r="E118" s="108">
        <v>3249.99</v>
      </c>
      <c r="F118" s="108">
        <v>3205.99</v>
      </c>
      <c r="G118" s="108">
        <v>0.81</v>
      </c>
      <c r="H118" s="108">
        <v>43.19</v>
      </c>
      <c r="I118" s="92"/>
    </row>
    <row r="119" spans="2:9" ht="14.5" x14ac:dyDescent="0.35">
      <c r="B119" s="854"/>
      <c r="C119" s="851"/>
      <c r="D119" s="63" t="s">
        <v>923</v>
      </c>
      <c r="E119" s="218">
        <v>2.7753899999999998</v>
      </c>
      <c r="F119" s="218">
        <v>2.7378200000000001</v>
      </c>
      <c r="G119" s="218">
        <v>6.8999999999999997E-4</v>
      </c>
      <c r="H119" s="218">
        <v>3.6880000000000003E-2</v>
      </c>
      <c r="I119" s="92"/>
    </row>
    <row r="120" spans="2:9" ht="14.5" x14ac:dyDescent="0.35">
      <c r="B120" s="854"/>
      <c r="C120" s="851"/>
      <c r="D120" s="63" t="s">
        <v>915</v>
      </c>
      <c r="E120" s="218">
        <v>0.27484999999999998</v>
      </c>
      <c r="F120" s="218">
        <v>0.27112999999999998</v>
      </c>
      <c r="G120" s="218">
        <v>6.9999999999999994E-5</v>
      </c>
      <c r="H120" s="218">
        <v>3.65E-3</v>
      </c>
      <c r="I120" s="92"/>
    </row>
    <row r="121" spans="2:9" ht="14.5" x14ac:dyDescent="0.35">
      <c r="B121" s="854"/>
      <c r="C121" s="852"/>
      <c r="D121" s="63" t="s">
        <v>914</v>
      </c>
      <c r="E121" s="218">
        <v>0.25835999999999998</v>
      </c>
      <c r="F121" s="218">
        <v>0.25485999999999998</v>
      </c>
      <c r="G121" s="218">
        <v>6.0000000000000002E-5</v>
      </c>
      <c r="H121" s="218">
        <v>3.4299999999999999E-3</v>
      </c>
      <c r="I121" s="92"/>
    </row>
    <row r="122" spans="2:9" ht="14.5" x14ac:dyDescent="0.35">
      <c r="B122" s="854"/>
      <c r="C122" s="850" t="s">
        <v>924</v>
      </c>
      <c r="D122" s="63" t="s">
        <v>514</v>
      </c>
      <c r="E122" s="108">
        <v>3159.51</v>
      </c>
      <c r="F122" s="108">
        <v>3113.99</v>
      </c>
      <c r="G122" s="108">
        <v>1.27</v>
      </c>
      <c r="H122" s="108">
        <v>44.24</v>
      </c>
      <c r="I122" s="92"/>
    </row>
    <row r="123" spans="2:9" ht="14.5" x14ac:dyDescent="0.35">
      <c r="B123" s="854"/>
      <c r="C123" s="851"/>
      <c r="D123" s="63" t="s">
        <v>923</v>
      </c>
      <c r="E123" s="218">
        <v>3.10669</v>
      </c>
      <c r="F123" s="218">
        <v>3.0619399999999999</v>
      </c>
      <c r="G123" s="218">
        <v>1.25E-3</v>
      </c>
      <c r="H123" s="218">
        <v>4.3499999999999997E-2</v>
      </c>
      <c r="I123" s="92"/>
    </row>
    <row r="124" spans="2:9" ht="14.5" x14ac:dyDescent="0.35">
      <c r="B124" s="854"/>
      <c r="C124" s="851"/>
      <c r="D124" s="63" t="s">
        <v>915</v>
      </c>
      <c r="E124" s="218">
        <v>0.27911000000000002</v>
      </c>
      <c r="F124" s="218">
        <v>0.27509</v>
      </c>
      <c r="G124" s="218">
        <v>1.1E-4</v>
      </c>
      <c r="H124" s="218">
        <v>3.9100000000000003E-3</v>
      </c>
      <c r="I124" s="92"/>
    </row>
    <row r="125" spans="2:9" ht="14.5" x14ac:dyDescent="0.35">
      <c r="B125" s="855"/>
      <c r="C125" s="852"/>
      <c r="D125" s="63" t="s">
        <v>914</v>
      </c>
      <c r="E125" s="218">
        <v>0.26235999999999998</v>
      </c>
      <c r="F125" s="218">
        <v>0.25857999999999998</v>
      </c>
      <c r="G125" s="218">
        <v>1.1E-4</v>
      </c>
      <c r="H125" s="218">
        <v>3.6700000000000001E-3</v>
      </c>
      <c r="I125" s="92"/>
    </row>
    <row r="126" spans="2:9" ht="14.5" x14ac:dyDescent="0.35">
      <c r="B126" s="58"/>
      <c r="C126" s="58"/>
      <c r="D126" s="58"/>
      <c r="E126" s="220"/>
      <c r="F126" s="220"/>
      <c r="G126" s="220"/>
      <c r="H126" s="220"/>
    </row>
    <row r="127" spans="2:9" ht="14.5" x14ac:dyDescent="0.35">
      <c r="B127" s="58"/>
      <c r="C127" s="58"/>
      <c r="D127" s="58"/>
      <c r="E127" s="220"/>
      <c r="F127" s="220"/>
      <c r="G127" s="220"/>
      <c r="H127" s="220"/>
    </row>
    <row r="128" spans="2:9" ht="16.5" x14ac:dyDescent="0.45">
      <c r="B128" s="65" t="s">
        <v>445</v>
      </c>
      <c r="C128" s="65" t="s">
        <v>300</v>
      </c>
      <c r="D128" s="65" t="s">
        <v>443</v>
      </c>
      <c r="E128" s="63" t="s">
        <v>441</v>
      </c>
      <c r="F128" s="63" t="s">
        <v>440</v>
      </c>
      <c r="G128" s="219" t="s">
        <v>439</v>
      </c>
      <c r="H128" s="219" t="s">
        <v>438</v>
      </c>
    </row>
    <row r="129" spans="2:9" ht="14.5" x14ac:dyDescent="0.35">
      <c r="B129" s="853" t="s">
        <v>922</v>
      </c>
      <c r="C129" s="864" t="s">
        <v>921</v>
      </c>
      <c r="D129" s="63" t="s">
        <v>514</v>
      </c>
      <c r="E129" s="108">
        <v>2403.84</v>
      </c>
      <c r="F129" s="108">
        <v>2377.98</v>
      </c>
      <c r="G129" s="108">
        <v>6.82</v>
      </c>
      <c r="H129" s="108">
        <v>19.04</v>
      </c>
      <c r="I129" s="92"/>
    </row>
    <row r="130" spans="2:9" ht="14.5" x14ac:dyDescent="0.35">
      <c r="B130" s="854"/>
      <c r="C130" s="865"/>
      <c r="D130" s="63" t="s">
        <v>915</v>
      </c>
      <c r="E130" s="218">
        <v>0.34064</v>
      </c>
      <c r="F130" s="218">
        <v>0.33696999999999999</v>
      </c>
      <c r="G130" s="218">
        <v>9.7000000000000005E-4</v>
      </c>
      <c r="H130" s="218">
        <v>2.7000000000000001E-3</v>
      </c>
      <c r="I130" s="92"/>
    </row>
    <row r="131" spans="2:9" ht="14.5" x14ac:dyDescent="0.35">
      <c r="B131" s="854"/>
      <c r="C131" s="866"/>
      <c r="D131" s="63" t="s">
        <v>914</v>
      </c>
      <c r="E131" s="218">
        <v>0.32361000000000001</v>
      </c>
      <c r="F131" s="218">
        <v>0.32013000000000003</v>
      </c>
      <c r="G131" s="218">
        <v>9.2000000000000003E-4</v>
      </c>
      <c r="H131" s="218">
        <v>2.5600000000000002E-3</v>
      </c>
      <c r="I131" s="92"/>
    </row>
    <row r="132" spans="2:9" ht="14.5" x14ac:dyDescent="0.35">
      <c r="B132" s="854"/>
      <c r="C132" s="864" t="s">
        <v>920</v>
      </c>
      <c r="D132" s="63" t="s">
        <v>514</v>
      </c>
      <c r="E132" s="108">
        <v>2252.34</v>
      </c>
      <c r="F132" s="108">
        <v>2239.12</v>
      </c>
      <c r="G132" s="108">
        <v>0.6</v>
      </c>
      <c r="H132" s="108">
        <v>12.62</v>
      </c>
      <c r="I132" s="92"/>
    </row>
    <row r="133" spans="2:9" ht="14.5" x14ac:dyDescent="0.35">
      <c r="B133" s="854"/>
      <c r="C133" s="865"/>
      <c r="D133" s="63" t="s">
        <v>915</v>
      </c>
      <c r="E133" s="218">
        <v>0.33706000000000003</v>
      </c>
      <c r="F133" s="218">
        <v>0.33507999999999999</v>
      </c>
      <c r="G133" s="218">
        <v>9.0000000000000006E-5</v>
      </c>
      <c r="H133" s="218">
        <v>1.89E-3</v>
      </c>
      <c r="I133" s="92"/>
    </row>
    <row r="134" spans="2:9" ht="14.5" x14ac:dyDescent="0.35">
      <c r="B134" s="854"/>
      <c r="C134" s="866"/>
      <c r="D134" s="63" t="s">
        <v>914</v>
      </c>
      <c r="E134" s="218">
        <v>0.32019999999999998</v>
      </c>
      <c r="F134" s="218">
        <v>0.31831999999999999</v>
      </c>
      <c r="G134" s="218">
        <v>9.0000000000000006E-5</v>
      </c>
      <c r="H134" s="218">
        <v>1.7899999999999999E-3</v>
      </c>
      <c r="I134" s="92"/>
    </row>
    <row r="135" spans="2:9" ht="14.5" x14ac:dyDescent="0.35">
      <c r="B135" s="854"/>
      <c r="C135" s="864" t="s">
        <v>919</v>
      </c>
      <c r="D135" s="63" t="s">
        <v>514</v>
      </c>
      <c r="E135" s="108">
        <v>2883.26</v>
      </c>
      <c r="F135" s="108">
        <v>2632</v>
      </c>
      <c r="G135" s="108">
        <v>214.6</v>
      </c>
      <c r="H135" s="108">
        <v>36.659999999999997</v>
      </c>
      <c r="I135" s="92"/>
    </row>
    <row r="136" spans="2:9" ht="14.5" x14ac:dyDescent="0.35">
      <c r="B136" s="854"/>
      <c r="C136" s="865"/>
      <c r="D136" s="63" t="s">
        <v>915</v>
      </c>
      <c r="E136" s="218">
        <v>0.36276000000000003</v>
      </c>
      <c r="F136" s="218">
        <v>0.33115</v>
      </c>
      <c r="G136" s="218">
        <v>2.7E-2</v>
      </c>
      <c r="H136" s="218">
        <v>4.6100000000000004E-3</v>
      </c>
      <c r="I136" s="92"/>
    </row>
    <row r="137" spans="2:9" ht="14.5" x14ac:dyDescent="0.35">
      <c r="B137" s="854"/>
      <c r="C137" s="866"/>
      <c r="D137" s="63" t="s">
        <v>914</v>
      </c>
      <c r="E137" s="218">
        <v>0.34461999999999998</v>
      </c>
      <c r="F137" s="218">
        <v>0.31458999999999998</v>
      </c>
      <c r="G137" s="218">
        <v>2.5649999999999999E-2</v>
      </c>
      <c r="H137" s="218">
        <v>4.3800000000000002E-3</v>
      </c>
      <c r="I137" s="92"/>
    </row>
    <row r="138" spans="2:9" ht="14.5" x14ac:dyDescent="0.35">
      <c r="B138" s="854"/>
      <c r="C138" s="864" t="s">
        <v>918</v>
      </c>
      <c r="D138" s="63" t="s">
        <v>514</v>
      </c>
      <c r="E138" s="108">
        <v>3165.24</v>
      </c>
      <c r="F138" s="108">
        <v>3144.16</v>
      </c>
      <c r="G138" s="108">
        <v>7.56</v>
      </c>
      <c r="H138" s="108">
        <v>13.52</v>
      </c>
      <c r="I138" s="92"/>
    </row>
    <row r="139" spans="2:9" ht="14.5" x14ac:dyDescent="0.35">
      <c r="B139" s="854"/>
      <c r="C139" s="865"/>
      <c r="D139" s="63" t="s">
        <v>915</v>
      </c>
      <c r="E139" s="218">
        <v>0.37680999999999998</v>
      </c>
      <c r="F139" s="218">
        <v>0.37430999999999998</v>
      </c>
      <c r="G139" s="218">
        <v>8.9999999999999998E-4</v>
      </c>
      <c r="H139" s="218">
        <v>1.6100000000000001E-3</v>
      </c>
      <c r="I139" s="92"/>
    </row>
    <row r="140" spans="2:9" ht="14.5" x14ac:dyDescent="0.35">
      <c r="B140" s="854"/>
      <c r="C140" s="866"/>
      <c r="D140" s="63" t="s">
        <v>914</v>
      </c>
      <c r="E140" s="218">
        <v>0.35797000000000001</v>
      </c>
      <c r="F140" s="218">
        <v>0.35559000000000002</v>
      </c>
      <c r="G140" s="218">
        <v>8.4999999999999995E-4</v>
      </c>
      <c r="H140" s="218">
        <v>1.5299999999999999E-3</v>
      </c>
      <c r="I140" s="92"/>
    </row>
    <row r="141" spans="2:9" ht="14.5" x14ac:dyDescent="0.35">
      <c r="B141" s="854"/>
      <c r="C141" s="864" t="s">
        <v>917</v>
      </c>
      <c r="D141" s="63" t="s">
        <v>514</v>
      </c>
      <c r="E141" s="108">
        <v>3386.86</v>
      </c>
      <c r="F141" s="108">
        <v>3377.05</v>
      </c>
      <c r="G141" s="108">
        <v>3.42</v>
      </c>
      <c r="H141" s="108">
        <v>6.4</v>
      </c>
      <c r="I141" s="92"/>
    </row>
    <row r="142" spans="2:9" ht="14.5" x14ac:dyDescent="0.35">
      <c r="B142" s="854"/>
      <c r="C142" s="865"/>
      <c r="D142" s="63" t="s">
        <v>915</v>
      </c>
      <c r="E142" s="218">
        <v>0.3589</v>
      </c>
      <c r="F142" s="218">
        <v>0.35786000000000001</v>
      </c>
      <c r="G142" s="218">
        <v>3.6000000000000002E-4</v>
      </c>
      <c r="H142" s="218">
        <v>6.8000000000000005E-4</v>
      </c>
      <c r="I142" s="92"/>
    </row>
    <row r="143" spans="2:9" ht="14.5" x14ac:dyDescent="0.35">
      <c r="B143" s="854"/>
      <c r="C143" s="866"/>
      <c r="D143" s="63" t="s">
        <v>914</v>
      </c>
      <c r="E143" s="218">
        <v>0.34095999999999999</v>
      </c>
      <c r="F143" s="218">
        <v>0.33996999999999999</v>
      </c>
      <c r="G143" s="218">
        <v>3.4000000000000002E-4</v>
      </c>
      <c r="H143" s="218">
        <v>6.4000000000000005E-4</v>
      </c>
      <c r="I143" s="92"/>
    </row>
    <row r="144" spans="2:9" ht="14.5" x14ac:dyDescent="0.35">
      <c r="B144" s="854"/>
      <c r="C144" s="864" t="s">
        <v>916</v>
      </c>
      <c r="D144" s="63" t="s">
        <v>514</v>
      </c>
      <c r="E144" s="108">
        <v>2248.8200000000002</v>
      </c>
      <c r="F144" s="108">
        <v>2235.62</v>
      </c>
      <c r="G144" s="108">
        <v>0.6</v>
      </c>
      <c r="H144" s="108">
        <v>12.6</v>
      </c>
      <c r="I144" s="92"/>
    </row>
    <row r="145" spans="2:13" ht="14.5" x14ac:dyDescent="0.35">
      <c r="B145" s="854"/>
      <c r="C145" s="865"/>
      <c r="D145" s="63" t="s">
        <v>915</v>
      </c>
      <c r="E145" s="218">
        <v>0.33706000000000003</v>
      </c>
      <c r="F145" s="218">
        <v>0.33507999999999999</v>
      </c>
      <c r="G145" s="218">
        <v>9.0000000000000006E-5</v>
      </c>
      <c r="H145" s="218">
        <v>1.89E-3</v>
      </c>
      <c r="I145" s="92"/>
    </row>
    <row r="146" spans="2:13" ht="14.5" x14ac:dyDescent="0.35">
      <c r="B146" s="855"/>
      <c r="C146" s="866"/>
      <c r="D146" s="63" t="s">
        <v>914</v>
      </c>
      <c r="E146" s="218">
        <v>0.32019999999999998</v>
      </c>
      <c r="F146" s="218">
        <v>0.31831999999999999</v>
      </c>
      <c r="G146" s="218">
        <v>9.0000000000000006E-5</v>
      </c>
      <c r="H146" s="218">
        <v>1.7899999999999999E-3</v>
      </c>
      <c r="I146" s="92"/>
    </row>
    <row r="148" spans="2:13" ht="14.5" x14ac:dyDescent="0.25">
      <c r="B148" s="59"/>
      <c r="C148" s="59"/>
      <c r="D148" s="59"/>
      <c r="E148" s="59"/>
      <c r="F148" s="59"/>
      <c r="G148" s="59"/>
      <c r="H148" s="59"/>
      <c r="I148" s="59"/>
      <c r="J148" s="59"/>
      <c r="K148" s="59"/>
      <c r="L148" s="59"/>
      <c r="M148" s="59"/>
    </row>
    <row r="149" spans="2:13" ht="15.5" x14ac:dyDescent="0.25">
      <c r="B149" s="871" t="s">
        <v>435</v>
      </c>
      <c r="C149" s="871"/>
      <c r="D149" s="59"/>
      <c r="E149" s="59"/>
      <c r="F149" s="59"/>
      <c r="G149" s="59"/>
      <c r="H149" s="59"/>
      <c r="I149" s="59"/>
      <c r="J149" s="59"/>
      <c r="K149" s="59"/>
      <c r="L149" s="59"/>
      <c r="M149" s="59"/>
    </row>
    <row r="150" spans="2:13" ht="14.5" x14ac:dyDescent="0.25">
      <c r="B150" s="868" t="s">
        <v>913</v>
      </c>
      <c r="C150" s="868"/>
      <c r="D150" s="868"/>
      <c r="E150" s="868"/>
      <c r="F150" s="868"/>
      <c r="G150" s="868"/>
      <c r="H150" s="868"/>
      <c r="I150" s="868"/>
      <c r="J150" s="868"/>
      <c r="K150" s="868"/>
      <c r="L150" s="868"/>
      <c r="M150" s="87"/>
    </row>
    <row r="151" spans="2:13" ht="16.5" customHeight="1" x14ac:dyDescent="0.25">
      <c r="B151" s="869" t="s">
        <v>912</v>
      </c>
      <c r="C151" s="870"/>
      <c r="D151" s="870"/>
      <c r="E151" s="870"/>
      <c r="F151" s="870"/>
      <c r="G151" s="870"/>
      <c r="H151" s="870"/>
      <c r="I151" s="870"/>
      <c r="J151" s="870"/>
      <c r="K151" s="870"/>
      <c r="L151" s="870"/>
      <c r="M151" s="90"/>
    </row>
    <row r="152" spans="2:13" ht="29.25" customHeight="1" x14ac:dyDescent="0.25">
      <c r="B152" s="868" t="s">
        <v>911</v>
      </c>
      <c r="C152" s="868"/>
      <c r="D152" s="868"/>
      <c r="E152" s="868"/>
      <c r="F152" s="868"/>
      <c r="G152" s="868"/>
      <c r="H152" s="868"/>
      <c r="I152" s="868"/>
      <c r="J152" s="868"/>
      <c r="K152" s="868"/>
      <c r="L152" s="868"/>
      <c r="M152" s="87"/>
    </row>
    <row r="153" spans="2:13" s="86" customFormat="1" ht="115.5" customHeight="1" x14ac:dyDescent="0.25">
      <c r="B153" s="838" t="s">
        <v>910</v>
      </c>
      <c r="C153" s="838"/>
      <c r="D153" s="838"/>
      <c r="E153" s="838"/>
      <c r="F153" s="838"/>
      <c r="G153" s="838"/>
      <c r="H153" s="838"/>
      <c r="I153" s="838"/>
      <c r="J153" s="838"/>
      <c r="K153" s="838"/>
      <c r="L153" s="838"/>
      <c r="M153" s="87"/>
    </row>
    <row r="154" spans="2:13" ht="21.75" customHeight="1" x14ac:dyDescent="0.25"/>
    <row r="155" spans="2:13" s="86" customFormat="1" ht="14.5" x14ac:dyDescent="0.25">
      <c r="B155" s="868" t="s">
        <v>909</v>
      </c>
      <c r="C155" s="868"/>
      <c r="D155" s="868"/>
      <c r="E155" s="868"/>
      <c r="F155" s="868"/>
      <c r="G155" s="868"/>
      <c r="H155" s="868"/>
      <c r="I155" s="868"/>
      <c r="J155" s="868"/>
      <c r="K155" s="868"/>
      <c r="L155" s="868"/>
      <c r="M155" s="87"/>
    </row>
    <row r="156" spans="2:13" ht="73.5" customHeight="1" x14ac:dyDescent="0.25">
      <c r="B156" s="838" t="s">
        <v>908</v>
      </c>
      <c r="C156" s="838"/>
      <c r="D156" s="838"/>
      <c r="E156" s="838"/>
      <c r="F156" s="838"/>
      <c r="G156" s="838"/>
      <c r="H156" s="838"/>
      <c r="I156" s="838"/>
      <c r="J156" s="838"/>
      <c r="K156" s="838"/>
      <c r="L156" s="838"/>
      <c r="M156" s="87"/>
    </row>
    <row r="158" spans="2:13" s="86" customFormat="1" ht="20.25" customHeight="1" x14ac:dyDescent="0.25">
      <c r="B158" s="867" t="s">
        <v>430</v>
      </c>
      <c r="C158" s="867"/>
      <c r="D158" s="867"/>
      <c r="E158" s="867"/>
      <c r="F158" s="867"/>
      <c r="G158" s="867"/>
      <c r="H158" s="867"/>
      <c r="I158" s="867"/>
      <c r="J158" s="867"/>
      <c r="K158" s="867"/>
      <c r="L158" s="867"/>
      <c r="M158" s="867"/>
    </row>
  </sheetData>
  <mergeCells count="59">
    <mergeCell ref="B151:L151"/>
    <mergeCell ref="B150:L150"/>
    <mergeCell ref="C138:C140"/>
    <mergeCell ref="C129:C131"/>
    <mergeCell ref="C122:C125"/>
    <mergeCell ref="B149:C149"/>
    <mergeCell ref="B58:B125"/>
    <mergeCell ref="C110:C113"/>
    <mergeCell ref="C94:C97"/>
    <mergeCell ref="C144:C146"/>
    <mergeCell ref="C74:C77"/>
    <mergeCell ref="C132:C134"/>
    <mergeCell ref="C82:C85"/>
    <mergeCell ref="C58:C61"/>
    <mergeCell ref="C62:C65"/>
    <mergeCell ref="C135:C137"/>
    <mergeCell ref="B158:M158"/>
    <mergeCell ref="B153:L153"/>
    <mergeCell ref="B152:L152"/>
    <mergeCell ref="B156:L156"/>
    <mergeCell ref="B155:L155"/>
    <mergeCell ref="C141:C143"/>
    <mergeCell ref="C66:C69"/>
    <mergeCell ref="C70:C73"/>
    <mergeCell ref="C106:C109"/>
    <mergeCell ref="C102:C105"/>
    <mergeCell ref="B13:M13"/>
    <mergeCell ref="C47:C50"/>
    <mergeCell ref="C114:C117"/>
    <mergeCell ref="C98:C101"/>
    <mergeCell ref="B129:B146"/>
    <mergeCell ref="C118:C121"/>
    <mergeCell ref="C90:C93"/>
    <mergeCell ref="C51:C54"/>
    <mergeCell ref="C86:C89"/>
    <mergeCell ref="C78:C81"/>
    <mergeCell ref="B16:M16"/>
    <mergeCell ref="B20:M20"/>
    <mergeCell ref="B15:M15"/>
    <mergeCell ref="B23:B54"/>
    <mergeCell ref="B14:M14"/>
    <mergeCell ref="B17:M17"/>
    <mergeCell ref="M1:R1"/>
    <mergeCell ref="N12:Y12"/>
    <mergeCell ref="A1:F1"/>
    <mergeCell ref="A2:F2"/>
    <mergeCell ref="B8:M8"/>
    <mergeCell ref="B10:M10"/>
    <mergeCell ref="B11:M11"/>
    <mergeCell ref="B12:M12"/>
    <mergeCell ref="G1:L1"/>
    <mergeCell ref="B18:M18"/>
    <mergeCell ref="B19:M19"/>
    <mergeCell ref="C43:C46"/>
    <mergeCell ref="C39:C42"/>
    <mergeCell ref="C27:C30"/>
    <mergeCell ref="C23:C26"/>
    <mergeCell ref="C31:C34"/>
    <mergeCell ref="C35:C38"/>
  </mergeCells>
  <conditionalFormatting sqref="I23:I54">
    <cfRule type="expression" dxfId="28" priority="1" stopIfTrue="1">
      <formula>NOT(I23="")</formula>
    </cfRule>
  </conditionalFormatting>
  <conditionalFormatting sqref="I58:I125">
    <cfRule type="expression" dxfId="27" priority="2" stopIfTrue="1">
      <formula>NOT(I58="")</formula>
    </cfRule>
  </conditionalFormatting>
  <conditionalFormatting sqref="I129:I146">
    <cfRule type="expression" dxfId="26" priority="3" stopIfTrue="1">
      <formula>NOT(I129="")</formula>
    </cfRule>
  </conditionalFormatting>
  <hyperlinks>
    <hyperlink ref="B151:L151" location="Conversions!A1" display="Defra provide a specific conversion table at the back of these listings to allow organisations to convert the conversion factors into different units where required.   Please see the ‘conversions’ listing." xr:uid="{7F4A070B-7129-40C0-92D1-A078442337A5}"/>
    <hyperlink ref="A3" location="Index!A1" display="Index" xr:uid="{3A4DFDAE-B7C9-475C-A257-BE746199C184}"/>
    <hyperlink ref="B12:M12" r:id="rId1" display="●  'Diesel (average biofuel blend)'/'diesel (100% mineral oil)' - typically organisations purchasing forecourt fuel should use 'diesel (average biofuel blend)'. It should be noted that any fuel an organisation reports in Scope 1 that has biofuel content m" xr:uid="{12321ACC-94B8-4028-BA34-D091BBC7C246}"/>
  </hyperlinks>
  <pageMargins left="0.7" right="0.7" top="0.75" bottom="0.75" header="0.3" footer="0.3"/>
  <pageSetup paperSize="9" scale="35" fitToHeight="0" orientation="landscape" r:id="rId2"/>
  <headerFooter alignWithMargins="0"/>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7E24-9FD2-446A-BBBB-099FEEDDEB29}">
  <sheetPr>
    <tabColor theme="9" tint="0.79998168889431442"/>
  </sheetPr>
  <dimension ref="A1:JP321"/>
  <sheetViews>
    <sheetView zoomScale="75" zoomScaleNormal="100" workbookViewId="0">
      <selection activeCell="B6" sqref="B6"/>
    </sheetView>
  </sheetViews>
  <sheetFormatPr defaultColWidth="9.26953125" defaultRowHeight="14.5" outlineLevelRow="1" x14ac:dyDescent="0.35"/>
  <cols>
    <col min="1" max="1" width="40.7265625" bestFit="1" customWidth="1"/>
    <col min="2" max="2" width="13.26953125" bestFit="1" customWidth="1"/>
    <col min="3" max="3" width="22.7265625" customWidth="1"/>
    <col min="4" max="4" width="23.7265625" customWidth="1"/>
    <col min="5" max="5" width="25.7265625" bestFit="1" customWidth="1"/>
    <col min="6" max="6" width="20.54296875" bestFit="1" customWidth="1"/>
    <col min="7" max="7" width="23.7265625" bestFit="1" customWidth="1"/>
    <col min="8" max="8" width="28.7265625" bestFit="1" customWidth="1"/>
    <col min="9" max="9" width="24.26953125" bestFit="1" customWidth="1"/>
    <col min="10" max="10" width="20.26953125" bestFit="1" customWidth="1"/>
    <col min="11" max="11" width="19.7265625" bestFit="1" customWidth="1"/>
    <col min="12" max="13" width="20.7265625" bestFit="1" customWidth="1"/>
    <col min="14" max="14" width="20.54296875" bestFit="1" customWidth="1"/>
    <col min="15" max="15" width="22.26953125" bestFit="1" customWidth="1"/>
    <col min="16" max="16" width="21.7265625" bestFit="1" customWidth="1"/>
    <col min="17" max="19" width="10.26953125" bestFit="1" customWidth="1"/>
    <col min="20" max="20" width="11" bestFit="1" customWidth="1"/>
    <col min="21" max="21" width="21.453125" bestFit="1" customWidth="1"/>
    <col min="22" max="40" width="10.26953125" bestFit="1" customWidth="1"/>
    <col min="41" max="42" width="12.7265625" bestFit="1" customWidth="1"/>
    <col min="43" max="59" width="10.26953125" bestFit="1" customWidth="1"/>
    <col min="60" max="60" width="11" bestFit="1" customWidth="1"/>
    <col min="61" max="79" width="10.26953125" bestFit="1" customWidth="1"/>
    <col min="80" max="81" width="13.26953125" bestFit="1" customWidth="1"/>
    <col min="82" max="82" width="10.26953125" bestFit="1" customWidth="1"/>
    <col min="83" max="84" width="11" bestFit="1" customWidth="1"/>
    <col min="85" max="85" width="10.26953125" bestFit="1" customWidth="1"/>
    <col min="86" max="87" width="11" bestFit="1" customWidth="1"/>
    <col min="88" max="97" width="10.26953125" bestFit="1" customWidth="1"/>
    <col min="98" max="98" width="11" bestFit="1" customWidth="1"/>
    <col min="99" max="99" width="13.7265625" bestFit="1" customWidth="1"/>
    <col min="100" max="130" width="10.26953125" bestFit="1" customWidth="1"/>
    <col min="131" max="131" width="11" bestFit="1" customWidth="1"/>
    <col min="132" max="132" width="12" bestFit="1" customWidth="1"/>
    <col min="133" max="147" width="10.26953125" bestFit="1" customWidth="1"/>
    <col min="148" max="148" width="14.7265625" bestFit="1" customWidth="1"/>
    <col min="149" max="149" width="16.7265625" bestFit="1" customWidth="1"/>
    <col min="150" max="164" width="10.26953125" bestFit="1" customWidth="1"/>
    <col min="165" max="165" width="12" bestFit="1" customWidth="1"/>
    <col min="166" max="196" width="10.26953125" bestFit="1" customWidth="1"/>
    <col min="197" max="197" width="11" bestFit="1" customWidth="1"/>
    <col min="198" max="228" width="10.26953125" bestFit="1" customWidth="1"/>
    <col min="229" max="229" width="11" bestFit="1" customWidth="1"/>
    <col min="230" max="233" width="10.26953125" bestFit="1" customWidth="1"/>
    <col min="234" max="234" width="12.26953125" bestFit="1" customWidth="1"/>
    <col min="235" max="260" width="10.26953125" bestFit="1" customWidth="1"/>
    <col min="261" max="261" width="11" bestFit="1" customWidth="1"/>
    <col min="262" max="265" width="10.26953125" bestFit="1" customWidth="1"/>
    <col min="266" max="266" width="12.26953125" bestFit="1" customWidth="1"/>
    <col min="267" max="273" width="10.26953125" bestFit="1" customWidth="1"/>
    <col min="274" max="274" width="13.26953125" bestFit="1" customWidth="1"/>
    <col min="275" max="275" width="10.26953125" bestFit="1" customWidth="1"/>
    <col min="276" max="276" width="19.26953125" bestFit="1" customWidth="1"/>
  </cols>
  <sheetData>
    <row r="1" spans="1:276" x14ac:dyDescent="0.35">
      <c r="A1" t="s">
        <v>961</v>
      </c>
    </row>
    <row r="4" spans="1:276" x14ac:dyDescent="0.35">
      <c r="A4" s="6" t="s">
        <v>10</v>
      </c>
      <c r="B4" s="6" t="s">
        <v>300</v>
      </c>
      <c r="C4" s="6" t="s">
        <v>281</v>
      </c>
      <c r="D4" s="11" t="s">
        <v>301</v>
      </c>
    </row>
    <row r="5" spans="1:276" x14ac:dyDescent="0.35">
      <c r="A5" t="s">
        <v>11</v>
      </c>
      <c r="B5" t="s">
        <v>18</v>
      </c>
      <c r="C5">
        <v>164.07336446281937</v>
      </c>
      <c r="D5" s="8">
        <v>0.16407336446281937</v>
      </c>
    </row>
    <row r="6" spans="1:276" x14ac:dyDescent="0.35">
      <c r="A6" t="s">
        <v>11</v>
      </c>
      <c r="B6" t="s">
        <v>25</v>
      </c>
      <c r="C6">
        <v>139.68656017574483</v>
      </c>
      <c r="D6" s="8">
        <v>0.13968656017574482</v>
      </c>
    </row>
    <row r="7" spans="1:276" x14ac:dyDescent="0.35">
      <c r="A7" t="s">
        <v>11</v>
      </c>
      <c r="B7" t="s">
        <v>21</v>
      </c>
      <c r="C7">
        <v>169.51489313460834</v>
      </c>
      <c r="D7" s="8">
        <v>0.16951489313460835</v>
      </c>
    </row>
    <row r="8" spans="1:276" x14ac:dyDescent="0.35">
      <c r="A8" t="s">
        <v>12</v>
      </c>
      <c r="B8" t="s">
        <v>18</v>
      </c>
      <c r="C8">
        <v>258.00088049390365</v>
      </c>
      <c r="D8" s="8">
        <v>0.25800088049390363</v>
      </c>
    </row>
    <row r="9" spans="1:276" x14ac:dyDescent="0.35">
      <c r="A9" t="s">
        <v>12</v>
      </c>
      <c r="B9" t="s">
        <v>21</v>
      </c>
      <c r="C9">
        <v>244.84255586467518</v>
      </c>
      <c r="D9" s="8">
        <v>0.24484255586467518</v>
      </c>
    </row>
    <row r="10" spans="1:276" x14ac:dyDescent="0.35">
      <c r="A10" t="s">
        <v>13</v>
      </c>
      <c r="B10" t="s">
        <v>21</v>
      </c>
      <c r="C10">
        <v>670.22494087826783</v>
      </c>
      <c r="D10" s="8">
        <v>0.67022494087826778</v>
      </c>
    </row>
    <row r="11" spans="1:276" x14ac:dyDescent="0.35">
      <c r="A11" t="s">
        <v>14</v>
      </c>
      <c r="B11" t="s">
        <v>21</v>
      </c>
      <c r="C11">
        <v>707.45692709458365</v>
      </c>
      <c r="D11" s="8">
        <v>0.70745692709458363</v>
      </c>
    </row>
    <row r="14" spans="1:276" hidden="1" outlineLevel="1" x14ac:dyDescent="0.35">
      <c r="A14" t="s">
        <v>10</v>
      </c>
      <c r="B14" t="s">
        <v>300</v>
      </c>
      <c r="C14" t="s">
        <v>299</v>
      </c>
      <c r="D14" t="s">
        <v>298</v>
      </c>
      <c r="E14" t="s">
        <v>297</v>
      </c>
      <c r="F14" t="s">
        <v>296</v>
      </c>
      <c r="G14" t="s">
        <v>295</v>
      </c>
      <c r="H14" t="s">
        <v>294</v>
      </c>
      <c r="I14" t="s">
        <v>293</v>
      </c>
      <c r="J14" t="s">
        <v>292</v>
      </c>
      <c r="K14" t="s">
        <v>291</v>
      </c>
      <c r="L14" t="s">
        <v>290</v>
      </c>
      <c r="M14" t="s">
        <v>289</v>
      </c>
      <c r="N14" t="s">
        <v>288</v>
      </c>
      <c r="O14" t="s">
        <v>287</v>
      </c>
      <c r="P14" t="s">
        <v>286</v>
      </c>
      <c r="Q14" t="s">
        <v>285</v>
      </c>
      <c r="R14" t="s">
        <v>284</v>
      </c>
      <c r="S14" t="s">
        <v>283</v>
      </c>
      <c r="T14" t="s">
        <v>282</v>
      </c>
      <c r="U14" s="8" t="s">
        <v>281</v>
      </c>
      <c r="V14" t="s">
        <v>280</v>
      </c>
      <c r="W14" t="s">
        <v>279</v>
      </c>
      <c r="X14" t="s">
        <v>278</v>
      </c>
      <c r="Y14" t="s">
        <v>277</v>
      </c>
      <c r="Z14" t="s">
        <v>276</v>
      </c>
      <c r="AA14" t="s">
        <v>275</v>
      </c>
      <c r="AB14" t="s">
        <v>274</v>
      </c>
      <c r="AC14" t="s">
        <v>273</v>
      </c>
      <c r="AD14" t="s">
        <v>272</v>
      </c>
      <c r="AE14" t="s">
        <v>271</v>
      </c>
      <c r="AF14" t="s">
        <v>270</v>
      </c>
      <c r="AG14" t="s">
        <v>269</v>
      </c>
      <c r="AH14" t="s">
        <v>268</v>
      </c>
      <c r="AI14" t="s">
        <v>267</v>
      </c>
      <c r="AJ14" t="s">
        <v>266</v>
      </c>
      <c r="AK14" t="s">
        <v>265</v>
      </c>
      <c r="AL14" t="s">
        <v>264</v>
      </c>
      <c r="AM14" t="s">
        <v>263</v>
      </c>
      <c r="AN14" t="s">
        <v>262</v>
      </c>
      <c r="AO14" t="s">
        <v>261</v>
      </c>
      <c r="AP14" t="s">
        <v>260</v>
      </c>
      <c r="AQ14" t="s">
        <v>259</v>
      </c>
      <c r="AR14" t="s">
        <v>258</v>
      </c>
      <c r="AS14" t="s">
        <v>257</v>
      </c>
      <c r="AT14" t="s">
        <v>256</v>
      </c>
      <c r="AU14" t="s">
        <v>255</v>
      </c>
      <c r="AV14" t="s">
        <v>254</v>
      </c>
      <c r="AW14" t="s">
        <v>253</v>
      </c>
      <c r="AX14" t="s">
        <v>252</v>
      </c>
      <c r="AY14" t="s">
        <v>251</v>
      </c>
      <c r="AZ14" t="s">
        <v>250</v>
      </c>
      <c r="BA14" t="s">
        <v>249</v>
      </c>
      <c r="BB14" t="s">
        <v>248</v>
      </c>
      <c r="BC14" t="s">
        <v>247</v>
      </c>
      <c r="BD14" t="s">
        <v>246</v>
      </c>
      <c r="BE14" t="s">
        <v>245</v>
      </c>
      <c r="BF14" t="s">
        <v>244</v>
      </c>
      <c r="BG14" t="s">
        <v>243</v>
      </c>
      <c r="BH14" s="8" t="s">
        <v>242</v>
      </c>
      <c r="BI14" t="s">
        <v>241</v>
      </c>
      <c r="BJ14" t="s">
        <v>240</v>
      </c>
      <c r="BK14" t="s">
        <v>239</v>
      </c>
      <c r="BL14" t="s">
        <v>238</v>
      </c>
      <c r="BM14" t="s">
        <v>237</v>
      </c>
      <c r="BN14" t="s">
        <v>236</v>
      </c>
      <c r="BO14" t="s">
        <v>235</v>
      </c>
      <c r="BP14" t="s">
        <v>234</v>
      </c>
      <c r="BQ14" t="s">
        <v>233</v>
      </c>
      <c r="BR14" t="s">
        <v>232</v>
      </c>
      <c r="BS14" t="s">
        <v>231</v>
      </c>
      <c r="BT14" t="s">
        <v>230</v>
      </c>
      <c r="BU14" t="s">
        <v>229</v>
      </c>
      <c r="BV14" t="s">
        <v>228</v>
      </c>
      <c r="BW14" t="s">
        <v>227</v>
      </c>
      <c r="BX14" t="s">
        <v>226</v>
      </c>
      <c r="BY14" t="s">
        <v>225</v>
      </c>
      <c r="BZ14" t="s">
        <v>224</v>
      </c>
      <c r="CA14" t="s">
        <v>223</v>
      </c>
      <c r="CB14" t="s">
        <v>222</v>
      </c>
      <c r="CC14" t="s">
        <v>221</v>
      </c>
      <c r="CD14" t="s">
        <v>220</v>
      </c>
      <c r="CE14" t="s">
        <v>219</v>
      </c>
      <c r="CF14" t="s">
        <v>218</v>
      </c>
      <c r="CG14" t="s">
        <v>217</v>
      </c>
      <c r="CH14" t="s">
        <v>216</v>
      </c>
      <c r="CI14" t="s">
        <v>215</v>
      </c>
      <c r="CJ14" t="s">
        <v>214</v>
      </c>
      <c r="CK14" t="s">
        <v>213</v>
      </c>
      <c r="CL14" t="s">
        <v>212</v>
      </c>
      <c r="CM14" t="s">
        <v>211</v>
      </c>
      <c r="CN14" t="s">
        <v>210</v>
      </c>
      <c r="CO14" t="s">
        <v>209</v>
      </c>
      <c r="CP14" t="s">
        <v>208</v>
      </c>
      <c r="CQ14" t="s">
        <v>207</v>
      </c>
      <c r="CR14" t="s">
        <v>206</v>
      </c>
      <c r="CS14" t="s">
        <v>205</v>
      </c>
      <c r="CT14" t="s">
        <v>204</v>
      </c>
      <c r="CU14" s="8" t="s">
        <v>203</v>
      </c>
      <c r="CV14" t="s">
        <v>202</v>
      </c>
      <c r="CW14" t="s">
        <v>201</v>
      </c>
      <c r="CX14" t="s">
        <v>200</v>
      </c>
      <c r="CY14" t="s">
        <v>199</v>
      </c>
      <c r="CZ14" t="s">
        <v>198</v>
      </c>
      <c r="DA14" t="s">
        <v>197</v>
      </c>
      <c r="DB14" t="s">
        <v>196</v>
      </c>
      <c r="DC14" t="s">
        <v>195</v>
      </c>
      <c r="DD14" t="s">
        <v>194</v>
      </c>
      <c r="DE14" t="s">
        <v>193</v>
      </c>
      <c r="DF14" t="s">
        <v>192</v>
      </c>
      <c r="DG14" t="s">
        <v>191</v>
      </c>
      <c r="DH14" t="s">
        <v>190</v>
      </c>
      <c r="DI14" t="s">
        <v>189</v>
      </c>
      <c r="DJ14" t="s">
        <v>188</v>
      </c>
      <c r="DK14" t="s">
        <v>187</v>
      </c>
      <c r="DL14" t="s">
        <v>186</v>
      </c>
      <c r="DM14" t="s">
        <v>185</v>
      </c>
      <c r="DN14" t="s">
        <v>184</v>
      </c>
      <c r="DO14" t="s">
        <v>183</v>
      </c>
      <c r="DP14" t="s">
        <v>182</v>
      </c>
      <c r="DQ14" t="s">
        <v>181</v>
      </c>
      <c r="DR14" t="s">
        <v>180</v>
      </c>
      <c r="DS14" t="s">
        <v>179</v>
      </c>
      <c r="DT14" t="s">
        <v>178</v>
      </c>
      <c r="DU14" t="s">
        <v>177</v>
      </c>
      <c r="DV14" t="s">
        <v>176</v>
      </c>
      <c r="DW14" t="s">
        <v>175</v>
      </c>
      <c r="DX14" t="s">
        <v>174</v>
      </c>
      <c r="DY14" t="s">
        <v>173</v>
      </c>
      <c r="DZ14" t="s">
        <v>172</v>
      </c>
      <c r="EA14" t="s">
        <v>171</v>
      </c>
      <c r="EB14" s="8" t="s">
        <v>170</v>
      </c>
      <c r="EC14" t="s">
        <v>169</v>
      </c>
      <c r="ED14" t="s">
        <v>168</v>
      </c>
      <c r="EE14" t="s">
        <v>167</v>
      </c>
      <c r="EF14" t="s">
        <v>166</v>
      </c>
      <c r="EG14" t="s">
        <v>165</v>
      </c>
      <c r="EH14" t="s">
        <v>164</v>
      </c>
      <c r="EI14" t="s">
        <v>163</v>
      </c>
      <c r="EJ14" t="s">
        <v>162</v>
      </c>
      <c r="EK14" t="s">
        <v>161</v>
      </c>
      <c r="EL14" t="s">
        <v>160</v>
      </c>
      <c r="EM14" t="s">
        <v>159</v>
      </c>
      <c r="EN14" t="s">
        <v>158</v>
      </c>
      <c r="EO14" t="s">
        <v>157</v>
      </c>
      <c r="EP14" t="s">
        <v>156</v>
      </c>
      <c r="EQ14" t="s">
        <v>155</v>
      </c>
      <c r="ER14" t="s">
        <v>154</v>
      </c>
      <c r="ES14" t="s">
        <v>153</v>
      </c>
      <c r="ET14" t="s">
        <v>152</v>
      </c>
      <c r="EU14" t="s">
        <v>151</v>
      </c>
      <c r="EV14" t="s">
        <v>150</v>
      </c>
      <c r="EW14" t="s">
        <v>149</v>
      </c>
      <c r="EX14" t="s">
        <v>148</v>
      </c>
      <c r="EY14" t="s">
        <v>147</v>
      </c>
      <c r="EZ14" t="s">
        <v>146</v>
      </c>
      <c r="FA14" t="s">
        <v>145</v>
      </c>
      <c r="FB14" t="s">
        <v>144</v>
      </c>
      <c r="FC14" t="s">
        <v>143</v>
      </c>
      <c r="FD14" t="s">
        <v>142</v>
      </c>
      <c r="FE14" t="s">
        <v>141</v>
      </c>
      <c r="FF14" t="s">
        <v>140</v>
      </c>
      <c r="FG14" t="s">
        <v>139</v>
      </c>
      <c r="FH14" t="s">
        <v>138</v>
      </c>
      <c r="FI14" s="8" t="s">
        <v>137</v>
      </c>
      <c r="FJ14" t="s">
        <v>136</v>
      </c>
      <c r="FK14" t="s">
        <v>135</v>
      </c>
      <c r="FL14" t="s">
        <v>134</v>
      </c>
      <c r="FM14" t="s">
        <v>133</v>
      </c>
      <c r="FN14" t="s">
        <v>132</v>
      </c>
      <c r="FO14" t="s">
        <v>131</v>
      </c>
      <c r="FP14" t="s">
        <v>130</v>
      </c>
      <c r="FQ14" t="s">
        <v>129</v>
      </c>
      <c r="FR14" t="s">
        <v>128</v>
      </c>
      <c r="FS14" t="s">
        <v>127</v>
      </c>
      <c r="FT14" t="s">
        <v>126</v>
      </c>
      <c r="FU14" t="s">
        <v>125</v>
      </c>
      <c r="FV14" t="s">
        <v>124</v>
      </c>
      <c r="FW14" t="s">
        <v>123</v>
      </c>
      <c r="FX14" t="s">
        <v>122</v>
      </c>
      <c r="FY14" t="s">
        <v>121</v>
      </c>
      <c r="FZ14" t="s">
        <v>120</v>
      </c>
      <c r="GA14" t="s">
        <v>119</v>
      </c>
      <c r="GB14" t="s">
        <v>118</v>
      </c>
      <c r="GC14" t="s">
        <v>117</v>
      </c>
      <c r="GD14" t="s">
        <v>116</v>
      </c>
      <c r="GE14" t="s">
        <v>115</v>
      </c>
      <c r="GF14" t="s">
        <v>114</v>
      </c>
      <c r="GG14" t="s">
        <v>113</v>
      </c>
      <c r="GH14" t="s">
        <v>112</v>
      </c>
      <c r="GI14" t="s">
        <v>111</v>
      </c>
      <c r="GJ14" t="s">
        <v>110</v>
      </c>
      <c r="GK14" t="s">
        <v>109</v>
      </c>
      <c r="GL14" t="s">
        <v>108</v>
      </c>
      <c r="GM14" t="s">
        <v>107</v>
      </c>
      <c r="GN14" t="s">
        <v>106</v>
      </c>
      <c r="GO14" s="8" t="s">
        <v>105</v>
      </c>
      <c r="GP14" t="s">
        <v>104</v>
      </c>
      <c r="GQ14" t="s">
        <v>103</v>
      </c>
      <c r="GR14" t="s">
        <v>102</v>
      </c>
      <c r="GS14" t="s">
        <v>101</v>
      </c>
      <c r="GT14" t="s">
        <v>100</v>
      </c>
      <c r="GU14" t="s">
        <v>99</v>
      </c>
      <c r="GV14" t="s">
        <v>98</v>
      </c>
      <c r="GW14" t="s">
        <v>97</v>
      </c>
      <c r="GX14" t="s">
        <v>96</v>
      </c>
      <c r="GY14" t="s">
        <v>95</v>
      </c>
      <c r="GZ14" t="s">
        <v>94</v>
      </c>
      <c r="HA14" t="s">
        <v>93</v>
      </c>
      <c r="HB14" t="s">
        <v>92</v>
      </c>
      <c r="HC14" t="s">
        <v>91</v>
      </c>
      <c r="HD14" t="s">
        <v>90</v>
      </c>
      <c r="HE14" t="s">
        <v>89</v>
      </c>
      <c r="HF14" t="s">
        <v>88</v>
      </c>
      <c r="HG14" t="s">
        <v>87</v>
      </c>
      <c r="HH14" t="s">
        <v>86</v>
      </c>
      <c r="HI14" t="s">
        <v>85</v>
      </c>
      <c r="HJ14" t="s">
        <v>84</v>
      </c>
      <c r="HK14" t="s">
        <v>83</v>
      </c>
      <c r="HL14" t="s">
        <v>82</v>
      </c>
      <c r="HM14" t="s">
        <v>81</v>
      </c>
      <c r="HN14" t="s">
        <v>80</v>
      </c>
      <c r="HO14" t="s">
        <v>79</v>
      </c>
      <c r="HP14" t="s">
        <v>78</v>
      </c>
      <c r="HQ14" t="s">
        <v>77</v>
      </c>
      <c r="HR14" t="s">
        <v>76</v>
      </c>
      <c r="HS14" t="s">
        <v>75</v>
      </c>
      <c r="HT14" t="s">
        <v>74</v>
      </c>
      <c r="HU14" s="8" t="s">
        <v>73</v>
      </c>
      <c r="HV14" t="s">
        <v>72</v>
      </c>
      <c r="HW14" t="s">
        <v>71</v>
      </c>
      <c r="HX14" t="s">
        <v>70</v>
      </c>
      <c r="HY14" t="s">
        <v>69</v>
      </c>
      <c r="HZ14" t="s">
        <v>68</v>
      </c>
      <c r="IA14" t="s">
        <v>67</v>
      </c>
      <c r="IB14" t="s">
        <v>66</v>
      </c>
      <c r="IC14" t="s">
        <v>65</v>
      </c>
      <c r="ID14" t="s">
        <v>64</v>
      </c>
      <c r="IE14" t="s">
        <v>63</v>
      </c>
      <c r="IF14" t="s">
        <v>62</v>
      </c>
      <c r="IG14" t="s">
        <v>61</v>
      </c>
      <c r="IH14" t="s">
        <v>60</v>
      </c>
      <c r="II14" t="s">
        <v>59</v>
      </c>
      <c r="IJ14" t="s">
        <v>58</v>
      </c>
      <c r="IK14" t="s">
        <v>57</v>
      </c>
      <c r="IL14" t="s">
        <v>56</v>
      </c>
      <c r="IM14" t="s">
        <v>55</v>
      </c>
      <c r="IN14" t="s">
        <v>54</v>
      </c>
      <c r="IO14" t="s">
        <v>53</v>
      </c>
      <c r="IP14" t="s">
        <v>52</v>
      </c>
      <c r="IQ14" t="s">
        <v>51</v>
      </c>
      <c r="IR14" t="s">
        <v>50</v>
      </c>
      <c r="IS14" t="s">
        <v>49</v>
      </c>
      <c r="IT14" t="s">
        <v>48</v>
      </c>
      <c r="IU14" t="s">
        <v>47</v>
      </c>
      <c r="IV14" t="s">
        <v>46</v>
      </c>
      <c r="IW14" t="s">
        <v>45</v>
      </c>
      <c r="IX14" t="s">
        <v>44</v>
      </c>
      <c r="IY14" t="s">
        <v>43</v>
      </c>
      <c r="IZ14" t="s">
        <v>42</v>
      </c>
      <c r="JA14" s="8" t="s">
        <v>41</v>
      </c>
      <c r="JB14" t="s">
        <v>40</v>
      </c>
      <c r="JC14" t="s">
        <v>39</v>
      </c>
      <c r="JD14" t="s">
        <v>38</v>
      </c>
      <c r="JE14" t="s">
        <v>37</v>
      </c>
      <c r="JF14" t="s">
        <v>36</v>
      </c>
      <c r="JG14" t="s">
        <v>35</v>
      </c>
      <c r="JH14" t="s">
        <v>34</v>
      </c>
      <c r="JI14" t="s">
        <v>33</v>
      </c>
      <c r="JJ14" t="s">
        <v>32</v>
      </c>
      <c r="JK14" t="s">
        <v>31</v>
      </c>
      <c r="JL14" t="s">
        <v>30</v>
      </c>
      <c r="JM14" t="s">
        <v>29</v>
      </c>
      <c r="JN14" t="s">
        <v>28</v>
      </c>
      <c r="JO14" t="s">
        <v>27</v>
      </c>
      <c r="JP14" t="s">
        <v>26</v>
      </c>
    </row>
    <row r="15" spans="1:276" hidden="1" outlineLevel="1" x14ac:dyDescent="0.35">
      <c r="A15" t="s">
        <v>11</v>
      </c>
      <c r="B15" t="s">
        <v>18</v>
      </c>
      <c r="C15" s="7">
        <v>1.6522015963704197</v>
      </c>
      <c r="D15" s="7">
        <v>0.45935775090357839</v>
      </c>
      <c r="E15" s="7">
        <v>0.29563756550511811</v>
      </c>
      <c r="F15" s="7">
        <v>0.13291565886345094</v>
      </c>
      <c r="G15" s="7">
        <v>0.43668771465533773</v>
      </c>
      <c r="H15" s="7">
        <v>0.29563756550511811</v>
      </c>
      <c r="I15" s="7">
        <v>7.1657875800898345E-3</v>
      </c>
      <c r="J15" s="7">
        <v>2.2670036248240794E-2</v>
      </c>
      <c r="K15" s="7">
        <v>0.1282482314648008</v>
      </c>
      <c r="L15" s="7">
        <v>4.667427398650126E-3</v>
      </c>
      <c r="M15" s="7">
        <v>2.0945490465814199E-3</v>
      </c>
      <c r="N15" s="7">
        <v>2.8274009456670211E-2</v>
      </c>
      <c r="O15" s="7">
        <v>1.3289432381344533E-2</v>
      </c>
      <c r="P15" s="7">
        <v>2.3284726603382603E-2</v>
      </c>
      <c r="Q15" s="7">
        <v>1.2106588649856125E-3</v>
      </c>
      <c r="R15" s="7">
        <v>1.2238592800674511E-3</v>
      </c>
      <c r="S15" s="7">
        <v>6.0459918768922521E-4</v>
      </c>
      <c r="T15" s="7">
        <v>2.2428604254185593</v>
      </c>
      <c r="U15" s="9">
        <v>164.07336446281937</v>
      </c>
      <c r="V15" s="7">
        <v>5.8882319756879849E-4</v>
      </c>
      <c r="W15" s="7">
        <v>1.8298990924097223E-2</v>
      </c>
      <c r="X15" s="7">
        <v>1.8294324442289157E-2</v>
      </c>
      <c r="Y15" s="7">
        <v>7.3968207123812865E-4</v>
      </c>
      <c r="Z15" s="7">
        <v>8.8413374497435892E-5</v>
      </c>
      <c r="AA15" s="7">
        <v>0.25682677430370254</v>
      </c>
      <c r="AB15" s="7">
        <v>0.1472412463026839</v>
      </c>
      <c r="AC15" s="7">
        <v>9.7638216744319588E-3</v>
      </c>
      <c r="AD15" s="7">
        <v>6.7397311064938369E-3</v>
      </c>
      <c r="AE15" s="7">
        <v>1.0907086382041086E-3</v>
      </c>
      <c r="AF15" s="7">
        <v>1.0907086382041086E-3</v>
      </c>
      <c r="AG15" s="7">
        <v>8.0903303344855362E-4</v>
      </c>
      <c r="AH15" s="7">
        <v>1.6057547032717842E-4</v>
      </c>
      <c r="AI15" s="7">
        <v>0.12822506753795671</v>
      </c>
      <c r="AJ15" s="7">
        <v>6.3241961563630406E-2</v>
      </c>
      <c r="AK15" s="7">
        <v>4.0903054391884855E-4</v>
      </c>
      <c r="AL15" s="7">
        <v>2.6118940899492804E-4</v>
      </c>
      <c r="AM15" s="7">
        <v>3.7546231693406435E-4</v>
      </c>
      <c r="AN15" s="7">
        <v>3.2475763597971199E-4</v>
      </c>
      <c r="AO15" s="7">
        <v>3.7748785579405344E-9</v>
      </c>
      <c r="AP15" s="7">
        <v>5.8364794956883078E-9</v>
      </c>
      <c r="AQ15" s="7">
        <v>0.73664931515392407</v>
      </c>
      <c r="AR15" s="7">
        <v>0.204808888550367</v>
      </c>
      <c r="AS15" s="7">
        <v>0.13181273437911167</v>
      </c>
      <c r="AT15" s="7">
        <v>5.9261671995771363E-2</v>
      </c>
      <c r="AU15" s="7">
        <v>0.19470124386979787</v>
      </c>
      <c r="AV15" s="7">
        <v>0.13181273437911167</v>
      </c>
      <c r="AW15" s="7">
        <v>3.1949324616366006E-3</v>
      </c>
      <c r="AX15" s="7">
        <v>1.0107644680569071E-2</v>
      </c>
      <c r="AY15" s="7">
        <v>5.7180656456082092E-2</v>
      </c>
      <c r="AZ15" s="7">
        <v>2.0810155396892758E-3</v>
      </c>
      <c r="BA15" s="7">
        <v>9.3387400430436417E-4</v>
      </c>
      <c r="BB15" s="7">
        <v>1.2606227804565114E-2</v>
      </c>
      <c r="BC15" s="7">
        <v>5.9252159567015766E-3</v>
      </c>
      <c r="BD15" s="7">
        <v>1.0381710042896336E-2</v>
      </c>
      <c r="BE15" s="7">
        <v>5.3978341731170381E-4</v>
      </c>
      <c r="BF15" s="7">
        <v>5.4566894408467537E-4</v>
      </c>
      <c r="BG15" s="7">
        <v>2.6956612227726812E-4</v>
      </c>
      <c r="BH15" s="9">
        <v>73.153622313434951</v>
      </c>
      <c r="BI15" s="7">
        <v>2.6253225162636368E-4</v>
      </c>
      <c r="BJ15" s="7">
        <v>8.1587738214616169E-3</v>
      </c>
      <c r="BK15" s="7">
        <v>8.156693227522209E-3</v>
      </c>
      <c r="BL15" s="7">
        <v>3.2979407138100897E-4</v>
      </c>
      <c r="BM15" s="7">
        <v>3.9419918197065828E-5</v>
      </c>
      <c r="BN15" s="7">
        <v>0.1145085852838007</v>
      </c>
      <c r="BO15" s="7">
        <v>6.5648867238453298E-2</v>
      </c>
      <c r="BP15" s="7">
        <v>4.3532899166517881E-3</v>
      </c>
      <c r="BQ15" s="7">
        <v>3.0049712546138829E-3</v>
      </c>
      <c r="BR15" s="7">
        <v>2.5377677506664732E-3</v>
      </c>
      <c r="BS15" s="7">
        <v>4.863025027518428E-4</v>
      </c>
      <c r="BT15" s="7">
        <v>3.6071483730316071E-4</v>
      </c>
      <c r="BU15" s="7">
        <v>7.1594053962235307E-5</v>
      </c>
      <c r="BV15" s="7">
        <v>5.717032860572565E-2</v>
      </c>
      <c r="BW15" s="7">
        <v>2.8197011658372927E-2</v>
      </c>
      <c r="BX15" s="7">
        <v>1.823700392959208E-4</v>
      </c>
      <c r="BY15" s="7">
        <v>1.1645370618467496E-4</v>
      </c>
      <c r="BZ15" s="7">
        <v>1.6740333579339694E-4</v>
      </c>
      <c r="CA15" s="7">
        <v>1.4479618628925877E-4</v>
      </c>
      <c r="CB15" s="7">
        <v>1.6830644096973044E-9</v>
      </c>
      <c r="CC15" s="7">
        <v>2.6022481958943619E-9</v>
      </c>
      <c r="CD15" s="7">
        <v>5.3752426540517728</v>
      </c>
      <c r="CE15" s="7">
        <v>1.7133992648005267</v>
      </c>
      <c r="CF15" s="7">
        <v>1.1005517935629177</v>
      </c>
      <c r="CG15" s="7">
        <v>0.28127023598474327</v>
      </c>
      <c r="CH15" s="7">
        <v>1.629648120044225</v>
      </c>
      <c r="CI15" s="7">
        <v>1.1005517935629177</v>
      </c>
      <c r="CJ15" s="7">
        <v>8.3751144756300952E-2</v>
      </c>
      <c r="CK15" s="7">
        <v>0.27196279260191969</v>
      </c>
      <c r="CL15" s="7">
        <v>9.3074433828236099E-3</v>
      </c>
      <c r="CM15" s="7">
        <v>6.373765554975497E-3</v>
      </c>
      <c r="CN15" s="7">
        <v>2.2259767774703908E-2</v>
      </c>
      <c r="CO15" s="7">
        <v>1.6797207590694928E-2</v>
      </c>
      <c r="CP15" s="7">
        <v>3.0314097590694922E-2</v>
      </c>
      <c r="CQ15" s="7">
        <v>1.6157975906949278E-3</v>
      </c>
      <c r="CR15" s="7">
        <v>1.5206760277811529E-3</v>
      </c>
      <c r="CS15" s="7">
        <v>8.456958660913623E-4</v>
      </c>
      <c r="CT15" s="7">
        <v>3.523109959551884</v>
      </c>
      <c r="CU15" s="9">
        <v>255.35977682063293</v>
      </c>
      <c r="CV15" s="7">
        <v>9.1730432440851294E-4</v>
      </c>
      <c r="CW15" s="7">
        <v>3.0764291284007116E-2</v>
      </c>
      <c r="CX15" s="7">
        <v>3.075961416E-2</v>
      </c>
      <c r="CY15" s="7">
        <v>7.9727092515496879E-4</v>
      </c>
      <c r="CZ15" s="7">
        <v>1.3877770199999996E-4</v>
      </c>
      <c r="DA15" s="7">
        <v>0.36072083891527212</v>
      </c>
      <c r="DB15" s="7">
        <v>0.25075626083999991</v>
      </c>
      <c r="DC15" s="7">
        <v>1.4649101894465805E-2</v>
      </c>
      <c r="DD15" s="7">
        <v>1.1437327757999998E-2</v>
      </c>
      <c r="DE15" s="7">
        <v>6.4617333916641923E-3</v>
      </c>
      <c r="DF15" s="7">
        <v>1.784088383999999E-3</v>
      </c>
      <c r="DG15" s="7">
        <v>8.7830387857237185E-4</v>
      </c>
      <c r="DH15" s="7">
        <v>2.2262819999999993E-4</v>
      </c>
      <c r="DI15" s="7">
        <v>0.15489604461753606</v>
      </c>
      <c r="DJ15" s="7">
        <v>8.8817761439999962E-2</v>
      </c>
      <c r="DK15" s="7">
        <v>0.63011481786870571</v>
      </c>
      <c r="DL15" s="7">
        <v>0.1004958457997442</v>
      </c>
      <c r="DM15" s="7">
        <v>5.0826393695118897E-2</v>
      </c>
      <c r="DN15" s="7">
        <v>0.11372508490083408</v>
      </c>
      <c r="DO15" s="7">
        <v>9.434122773782011E-2</v>
      </c>
      <c r="DP15" s="7">
        <v>5.0826393695118897E-2</v>
      </c>
      <c r="DQ15" s="7">
        <v>6.1546180619241426E-3</v>
      </c>
      <c r="DR15" s="7">
        <v>0.10949812516417828</v>
      </c>
      <c r="DS15" s="7">
        <v>4.2269597366557431E-3</v>
      </c>
      <c r="DT15" s="7">
        <v>9.1045092708704541E-4</v>
      </c>
      <c r="DU15" s="7">
        <v>2.5973543930341889E-2</v>
      </c>
      <c r="DV15" s="7">
        <v>1.3172981794966244E-2</v>
      </c>
      <c r="DW15" s="7">
        <v>2.3234786194966234E-2</v>
      </c>
      <c r="DX15" s="7">
        <v>1.0584381949662505E-3</v>
      </c>
      <c r="DY15" s="7">
        <v>1.1972087028789807E-3</v>
      </c>
      <c r="DZ15" s="7">
        <v>5.2937888155526569E-4</v>
      </c>
      <c r="EA15" s="7">
        <v>1.873474790957403</v>
      </c>
      <c r="EB15" s="9">
        <v>137.77716343221371</v>
      </c>
      <c r="EC15" s="7">
        <v>4.9419846407977965E-4</v>
      </c>
      <c r="ED15" s="7">
        <v>1.8583598842369719E-2</v>
      </c>
      <c r="EE15" s="7">
        <v>1.8578930673599996E-2</v>
      </c>
      <c r="EF15" s="7">
        <v>7.392573092844069E-4</v>
      </c>
      <c r="EG15" s="7">
        <v>8.9416992420000006E-5</v>
      </c>
      <c r="EH15" s="7">
        <v>0.25923962028126563</v>
      </c>
      <c r="EI15" s="7">
        <v>0.14965191233639996</v>
      </c>
      <c r="EJ15" s="7">
        <v>9.8213193820263188E-3</v>
      </c>
      <c r="EK15" s="7">
        <v>6.8485458376799984E-3</v>
      </c>
      <c r="EL15" s="7">
        <v>5.6894819276157556E-3</v>
      </c>
      <c r="EM15" s="7">
        <v>1.1058022661399997E-3</v>
      </c>
      <c r="EN15" s="7">
        <v>8.0831903900312695E-4</v>
      </c>
      <c r="EO15" s="7">
        <v>1.6129087199999998E-4</v>
      </c>
      <c r="EP15" s="7">
        <v>0.12829857075109033</v>
      </c>
      <c r="EQ15" s="7">
        <v>6.3566502872399969E-2</v>
      </c>
      <c r="ER15" s="7">
        <v>0.64167838861592907</v>
      </c>
      <c r="ES15" s="7">
        <v>0.16069528607637232</v>
      </c>
      <c r="ET15" s="7">
        <v>0.14532131998610809</v>
      </c>
      <c r="EU15" s="7">
        <v>3.1070061912765564E-2</v>
      </c>
      <c r="EV15" s="7">
        <v>0.15532803244979904</v>
      </c>
      <c r="EW15" s="7">
        <v>0.14532131998610809</v>
      </c>
      <c r="EX15" s="7">
        <v>5.3672536265732184E-3</v>
      </c>
      <c r="EY15" s="7">
        <v>3.0044754569749837E-2</v>
      </c>
      <c r="EZ15" s="7">
        <v>1.0253073430157296E-3</v>
      </c>
      <c r="FA15" s="7">
        <v>9.5972658009702862E-4</v>
      </c>
      <c r="FB15" s="7">
        <v>4.1204591184111232E-2</v>
      </c>
      <c r="FC15" s="7">
        <v>9.9169375888022195E-3</v>
      </c>
      <c r="FD15" s="7">
        <v>1.6002021626778658E-2</v>
      </c>
      <c r="FE15" s="7">
        <v>1.2179144209503339E-3</v>
      </c>
      <c r="FF15" s="7">
        <v>9.8651472900954649E-4</v>
      </c>
      <c r="FG15" s="7">
        <v>5.6498379811751307E-4</v>
      </c>
      <c r="FH15" s="7">
        <v>1.9466021901589046</v>
      </c>
      <c r="FI15" s="9">
        <v>142.82806048314421</v>
      </c>
      <c r="FJ15" s="7">
        <v>5.1237959783910936E-4</v>
      </c>
      <c r="FK15" s="7">
        <v>4.3174980828884942E-3</v>
      </c>
      <c r="FL15" s="7">
        <v>4.3128476663040569E-3</v>
      </c>
      <c r="FM15" s="7">
        <v>6.8006241234668766E-4</v>
      </c>
      <c r="FN15" s="7">
        <v>3.2341380178098164E-5</v>
      </c>
      <c r="FO15" s="7">
        <v>0.14017928905850824</v>
      </c>
      <c r="FP15" s="7">
        <v>3.1000404354877369E-2</v>
      </c>
      <c r="FQ15" s="7">
        <v>4.4388483066287922E-3</v>
      </c>
      <c r="FR15" s="7">
        <v>1.466293617646016E-3</v>
      </c>
      <c r="FS15" s="7">
        <v>4.8853960681157545E-3</v>
      </c>
      <c r="FT15" s="7">
        <v>3.1510000571423048E-4</v>
      </c>
      <c r="FU15" s="7">
        <v>7.3790003975186802E-4</v>
      </c>
      <c r="FV15" s="7">
        <v>9.298046335703771E-5</v>
      </c>
      <c r="FW15" s="7">
        <v>9.9840957917101986E-2</v>
      </c>
      <c r="FX15" s="7">
        <v>3.5296984350781491E-2</v>
      </c>
      <c r="FY15" s="7">
        <v>1.525709590607121</v>
      </c>
      <c r="FZ15" s="7">
        <v>0.48633147544973604</v>
      </c>
      <c r="GA15" s="7">
        <v>0.3123807676167169</v>
      </c>
      <c r="GB15" s="7">
        <v>7.9835781231341177E-2</v>
      </c>
      <c r="GC15" s="7">
        <v>0.46255953937114902</v>
      </c>
      <c r="GD15" s="7">
        <v>0.3123807676167169</v>
      </c>
      <c r="GE15" s="7">
        <v>2.3771936078587109E-2</v>
      </c>
      <c r="GF15" s="7">
        <v>7.7193955262330707E-2</v>
      </c>
      <c r="GG15" s="7">
        <v>2.641825969010476E-3</v>
      </c>
      <c r="GH15" s="7">
        <v>1.8091304637526003E-3</v>
      </c>
      <c r="GI15" s="7">
        <v>6.3182154489254743E-3</v>
      </c>
      <c r="GJ15" s="7">
        <v>4.7677216389894967E-3</v>
      </c>
      <c r="GK15" s="7">
        <v>8.6043574962816893E-3</v>
      </c>
      <c r="GL15" s="7">
        <v>4.5862820327653004E-4</v>
      </c>
      <c r="GM15" s="7">
        <v>4.3162888619422302E-4</v>
      </c>
      <c r="GN15" s="7">
        <v>2.4004242723066471E-4</v>
      </c>
      <c r="GO15" s="9">
        <v>72.481353052379092</v>
      </c>
      <c r="GP15" s="7">
        <v>2.6036778157363801E-4</v>
      </c>
      <c r="GQ15" s="7">
        <v>8.7321405341319949E-3</v>
      </c>
      <c r="GR15" s="7">
        <v>8.7308129786310799E-3</v>
      </c>
      <c r="GS15" s="7">
        <v>2.2629748554779051E-4</v>
      </c>
      <c r="GT15" s="7">
        <v>3.9390681413092077E-5</v>
      </c>
      <c r="GU15" s="7">
        <v>0.10238705094550996</v>
      </c>
      <c r="GV15" s="7">
        <v>7.1174690463505885E-2</v>
      </c>
      <c r="GW15" s="7">
        <v>4.1580030321645371E-3</v>
      </c>
      <c r="GX15" s="7">
        <v>3.2463726336417723E-3</v>
      </c>
      <c r="GY15" s="7">
        <v>1.8340992662307038E-3</v>
      </c>
      <c r="GZ15" s="7">
        <v>5.0639588445514333E-4</v>
      </c>
      <c r="HA15" s="7">
        <v>2.4929788983483418E-4</v>
      </c>
      <c r="HB15" s="7">
        <v>6.3190817929599006E-5</v>
      </c>
      <c r="HC15" s="7">
        <v>4.3965713927713423E-2</v>
      </c>
      <c r="HD15" s="7">
        <v>2.5210045232677621E-2</v>
      </c>
      <c r="HE15" s="7">
        <v>0.33633482601956843</v>
      </c>
      <c r="HF15" s="7">
        <v>5.3641418760904593E-2</v>
      </c>
      <c r="HG15" s="7">
        <v>2.7129478304399834E-2</v>
      </c>
      <c r="HH15" s="7">
        <v>6.0702756957149669E-2</v>
      </c>
      <c r="HI15" s="7">
        <v>5.0356283518289996E-2</v>
      </c>
      <c r="HJ15" s="7">
        <v>2.7129478304399834E-2</v>
      </c>
      <c r="HK15" s="7">
        <v>3.2851352426145754E-3</v>
      </c>
      <c r="HL15" s="7">
        <v>5.8446543125472927E-2</v>
      </c>
      <c r="HM15" s="7">
        <v>2.2562138316767192E-3</v>
      </c>
      <c r="HN15" s="7">
        <v>4.8596913685813577E-4</v>
      </c>
      <c r="HO15" s="7">
        <v>1.3863834227024006E-2</v>
      </c>
      <c r="HP15" s="7">
        <v>7.0313098732619995E-3</v>
      </c>
      <c r="HQ15" s="7">
        <v>1.2401974292428324E-2</v>
      </c>
      <c r="HR15" s="7">
        <v>5.6495993438233363E-4</v>
      </c>
      <c r="HS15" s="7">
        <v>6.3903112476211695E-4</v>
      </c>
      <c r="HT15" s="7">
        <v>2.8256525473968993E-4</v>
      </c>
      <c r="HU15" s="9">
        <v>73.540975356175124</v>
      </c>
      <c r="HV15" s="7">
        <v>2.6378709041888351E-4</v>
      </c>
      <c r="HW15" s="7">
        <v>9.9193215366794093E-3</v>
      </c>
      <c r="HX15" s="7">
        <v>9.9168298197946907E-3</v>
      </c>
      <c r="HY15" s="7">
        <v>3.9459154339975045E-4</v>
      </c>
      <c r="HZ15" s="7">
        <v>4.7727886626275395E-5</v>
      </c>
      <c r="IA15" s="7">
        <v>0.13837369017855114</v>
      </c>
      <c r="IB15" s="7">
        <v>7.9879330674059001E-2</v>
      </c>
      <c r="IC15" s="7">
        <v>5.2423013266206372E-3</v>
      </c>
      <c r="ID15" s="7">
        <v>3.6555313531495032E-3</v>
      </c>
      <c r="IE15" s="7">
        <v>3.0368606799925251E-3</v>
      </c>
      <c r="IF15" s="7">
        <v>5.9024133736803621E-4</v>
      </c>
      <c r="IG15" s="7">
        <v>4.3145445185843712E-4</v>
      </c>
      <c r="IH15" s="7">
        <v>8.6091829352865409E-5</v>
      </c>
      <c r="II15" s="7">
        <v>6.8481610412022595E-2</v>
      </c>
      <c r="IJ15" s="7">
        <v>3.3929734832415619E-2</v>
      </c>
      <c r="IK15" s="7">
        <v>0.32964022739723098</v>
      </c>
      <c r="IL15" s="7">
        <v>8.255168256193858E-2</v>
      </c>
      <c r="IM15" s="7">
        <v>7.4653835653110637E-2</v>
      </c>
      <c r="IN15" s="7">
        <v>1.5961176900879406E-2</v>
      </c>
      <c r="IO15" s="7">
        <v>7.9794440402391323E-2</v>
      </c>
      <c r="IP15" s="7">
        <v>7.4653835653110637E-2</v>
      </c>
      <c r="IQ15" s="7">
        <v>2.7572421595472877E-3</v>
      </c>
      <c r="IR15" s="7">
        <v>1.5434460477668136E-2</v>
      </c>
      <c r="IS15" s="7">
        <v>5.2671642321127385E-4</v>
      </c>
      <c r="IT15" s="7">
        <v>4.9302655927798182E-4</v>
      </c>
      <c r="IU15" s="7">
        <v>2.1167443143967502E-2</v>
      </c>
      <c r="IV15" s="7">
        <v>5.0944859915074293E-3</v>
      </c>
      <c r="IW15" s="7">
        <v>8.220488863968858E-3</v>
      </c>
      <c r="IX15" s="7">
        <v>6.2566169251608279E-4</v>
      </c>
      <c r="IY15" s="7">
        <v>5.0678805047939246E-4</v>
      </c>
      <c r="IZ15" s="7">
        <v>2.9024101635855682E-4</v>
      </c>
      <c r="JA15" s="9">
        <v>73.373009238978042</v>
      </c>
      <c r="JB15" s="7">
        <v>2.63217415674069E-4</v>
      </c>
      <c r="JC15" s="7">
        <v>2.2179663131561829E-3</v>
      </c>
      <c r="JD15" s="7">
        <v>2.215577321400214E-3</v>
      </c>
      <c r="JE15" s="7">
        <v>3.4935870091216384E-4</v>
      </c>
      <c r="JF15" s="7">
        <v>1.6614272983766692E-5</v>
      </c>
      <c r="JG15" s="7">
        <v>7.2012293917672582E-2</v>
      </c>
      <c r="JH15" s="7">
        <v>1.5925392723588148E-2</v>
      </c>
      <c r="JI15" s="7">
        <v>2.2803058216360277E-3</v>
      </c>
      <c r="JJ15" s="7">
        <v>7.5325797179254163E-4</v>
      </c>
      <c r="JK15" s="7">
        <v>2.5097043930259575E-3</v>
      </c>
      <c r="JL15" s="7">
        <v>1.6187180272745318E-4</v>
      </c>
      <c r="JM15" s="7">
        <v>3.7907079498951586E-4</v>
      </c>
      <c r="JN15" s="7">
        <v>4.7765518721340594E-5</v>
      </c>
      <c r="JO15" s="7">
        <v>5.1289862110425237E-2</v>
      </c>
      <c r="JP15" s="7">
        <v>1.813261308819351E-2</v>
      </c>
    </row>
    <row r="16" spans="1:276" hidden="1" outlineLevel="1" x14ac:dyDescent="0.35">
      <c r="A16" t="s">
        <v>11</v>
      </c>
      <c r="B16" t="s">
        <v>25</v>
      </c>
      <c r="C16" s="7">
        <v>0.39655504083684595</v>
      </c>
      <c r="D16" s="7">
        <v>0.14404502863979579</v>
      </c>
      <c r="E16" s="7">
        <v>6.5258337548062234E-2</v>
      </c>
      <c r="F16" s="7">
        <v>3.3622615390332893E-2</v>
      </c>
      <c r="G16" s="7">
        <v>0.12810242332962893</v>
      </c>
      <c r="H16" s="7">
        <v>6.5258337548062234E-2</v>
      </c>
      <c r="I16" s="7">
        <v>3.2498537560590938E-3</v>
      </c>
      <c r="J16" s="7">
        <v>1.7868346358564106E-2</v>
      </c>
      <c r="K16" s="7">
        <v>3.2613936928622911E-2</v>
      </c>
      <c r="L16" s="7">
        <v>1.0086784617099869E-3</v>
      </c>
      <c r="M16" s="7">
        <v>1.649313488075383E-3</v>
      </c>
      <c r="N16" s="7">
        <v>2.965118620790267E-2</v>
      </c>
      <c r="O16" s="7">
        <v>1.3259041477325187E-2</v>
      </c>
      <c r="P16" s="7">
        <v>2.3465067529325187E-2</v>
      </c>
      <c r="Q16" s="7">
        <v>9.8780068932518704E-4</v>
      </c>
      <c r="R16" s="7">
        <v>1.1866736217127781E-3</v>
      </c>
      <c r="S16" s="7">
        <v>4.4451031019633413E-4</v>
      </c>
      <c r="T16" s="7">
        <v>1.9004472386374547</v>
      </c>
      <c r="U16" s="9">
        <v>139.68656017574483</v>
      </c>
      <c r="V16" s="7">
        <v>5.011492232535117E-4</v>
      </c>
      <c r="W16" s="7">
        <v>1.9030013911848977E-2</v>
      </c>
      <c r="X16" s="7">
        <v>1.9025582318687999E-2</v>
      </c>
      <c r="Y16" s="7">
        <v>7.0888028361494268E-4</v>
      </c>
      <c r="Z16" s="7">
        <v>9.1411540953599999E-5</v>
      </c>
      <c r="AA16" s="7">
        <v>0.25734632489903136</v>
      </c>
      <c r="AB16" s="7">
        <v>0.15329972334211198</v>
      </c>
      <c r="AC16" s="7">
        <v>9.8546436322379336E-3</v>
      </c>
      <c r="AD16" s="7">
        <v>7.0148436887543996E-3</v>
      </c>
      <c r="AE16" s="7">
        <v>1.1316046373111999E-3</v>
      </c>
      <c r="AF16" s="7">
        <v>1.1316046373111999E-3</v>
      </c>
      <c r="AG16" s="7">
        <v>7.7922392398702112E-4</v>
      </c>
      <c r="AH16" s="7">
        <v>1.6442481576000001E-4</v>
      </c>
      <c r="AI16" s="7">
        <v>0.1263638342595147</v>
      </c>
      <c r="AJ16" s="7">
        <v>6.4819668022992008E-2</v>
      </c>
      <c r="AK16" s="7">
        <v>3.8999999999999999E-4</v>
      </c>
      <c r="AL16" s="7">
        <v>2.6000000000000003E-4</v>
      </c>
      <c r="AM16" s="7">
        <v>3.6000000000000002E-4</v>
      </c>
      <c r="AN16" s="7">
        <v>3.2000000000000013E-4</v>
      </c>
      <c r="AO16" s="7">
        <v>2.6999999999999998E-9</v>
      </c>
      <c r="AP16" s="7">
        <v>4.1000000000000011E-9</v>
      </c>
      <c r="AQ16" s="7">
        <v>0.20866406221367134</v>
      </c>
      <c r="AR16" s="7">
        <v>7.5795331599455701E-2</v>
      </c>
      <c r="AS16" s="7">
        <v>3.4338410570582248E-2</v>
      </c>
      <c r="AT16" s="7">
        <v>1.7691948877485795E-2</v>
      </c>
      <c r="AU16" s="7">
        <v>6.7406461345105945E-2</v>
      </c>
      <c r="AV16" s="7">
        <v>3.4338410570582248E-2</v>
      </c>
      <c r="AW16" s="7">
        <v>1.7100468194997662E-3</v>
      </c>
      <c r="AX16" s="7">
        <v>9.4021796529194894E-3</v>
      </c>
      <c r="AY16" s="7">
        <v>1.7161190411161219E-2</v>
      </c>
      <c r="AZ16" s="7">
        <v>5.3075846632457389E-4</v>
      </c>
      <c r="BA16" s="7">
        <v>8.6785544715141632E-4</v>
      </c>
      <c r="BB16" s="7">
        <v>1.5602214891880604E-2</v>
      </c>
      <c r="BC16" s="7">
        <v>6.976800622379496E-3</v>
      </c>
      <c r="BD16" s="7">
        <v>1.2347129166368603E-2</v>
      </c>
      <c r="BE16" s="7">
        <v>5.1977275098329004E-4</v>
      </c>
      <c r="BF16" s="7">
        <v>6.2441808306321403E-4</v>
      </c>
      <c r="BG16" s="7">
        <v>2.3389773794248051E-4</v>
      </c>
      <c r="BH16" s="9">
        <v>73.501940667342353</v>
      </c>
      <c r="BI16" s="7">
        <v>2.6370067690635596E-4</v>
      </c>
      <c r="BJ16" s="7">
        <v>1.0013439744579669E-2</v>
      </c>
      <c r="BK16" s="7">
        <v>1.0011107876022165E-2</v>
      </c>
      <c r="BL16" s="7">
        <v>3.7300708443933526E-4</v>
      </c>
      <c r="BM16" s="7">
        <v>4.8100015141245622E-5</v>
      </c>
      <c r="BN16" s="7">
        <v>0.13541355932803398</v>
      </c>
      <c r="BO16" s="7">
        <v>8.0665077264666304E-2</v>
      </c>
      <c r="BP16" s="7">
        <v>5.1854339504333324E-3</v>
      </c>
      <c r="BQ16" s="7">
        <v>3.6911541378984898E-3</v>
      </c>
      <c r="BR16" s="7">
        <v>2.8885020773252034E-3</v>
      </c>
      <c r="BS16" s="7">
        <v>5.9544122788829205E-4</v>
      </c>
      <c r="BT16" s="7">
        <v>4.1002134031655293E-4</v>
      </c>
      <c r="BU16" s="7">
        <v>8.6519011113345097E-5</v>
      </c>
      <c r="BV16" s="7">
        <v>6.6491629807156644E-2</v>
      </c>
      <c r="BW16" s="7">
        <v>3.4107586206636883E-2</v>
      </c>
      <c r="BX16" s="7">
        <v>2.0521485262575061E-4</v>
      </c>
      <c r="BY16" s="7">
        <v>1.3680990175050041E-4</v>
      </c>
      <c r="BZ16" s="7">
        <v>1.8942909473146209E-4</v>
      </c>
      <c r="CA16" s="7">
        <v>1.6838141753907748E-4</v>
      </c>
      <c r="CB16" s="7">
        <v>1.4207182104859656E-9</v>
      </c>
      <c r="CC16" s="7">
        <v>2.15738691221943E-9</v>
      </c>
      <c r="CD16" s="7">
        <v>1.2705529430441638</v>
      </c>
      <c r="CE16" s="7">
        <v>0.43506020634774722</v>
      </c>
      <c r="CF16" s="7">
        <v>0.17402223346149928</v>
      </c>
      <c r="CG16" s="7">
        <v>7.2933066965158083E-2</v>
      </c>
      <c r="CH16" s="7">
        <v>0.38350251940005492</v>
      </c>
      <c r="CI16" s="7">
        <v>0.17402223346149928</v>
      </c>
      <c r="CJ16" s="7">
        <v>5.1557686947692305E-2</v>
      </c>
      <c r="CK16" s="7">
        <v>7.074507495620333E-2</v>
      </c>
      <c r="CL16" s="7">
        <v>2.1879920089547416E-3</v>
      </c>
      <c r="CM16" s="7">
        <v>4.9544123640167144E-3</v>
      </c>
      <c r="CN16" s="7">
        <v>4.5983720282873645E-3</v>
      </c>
      <c r="CO16" s="7">
        <v>1.6342110939114526E-2</v>
      </c>
      <c r="CP16" s="7">
        <v>2.9859000939114526E-2</v>
      </c>
      <c r="CQ16" s="7">
        <v>1.1607009391145276E-3</v>
      </c>
      <c r="CR16" s="7">
        <v>1.4163360958671788E-3</v>
      </c>
      <c r="CS16" s="7">
        <v>5.2231542260153729E-4</v>
      </c>
      <c r="CT16" s="7">
        <v>2.7408659116613263</v>
      </c>
      <c r="CU16" s="9">
        <v>201.00863398860557</v>
      </c>
      <c r="CV16" s="7">
        <v>7.2181037146986737E-4</v>
      </c>
      <c r="CW16" s="7">
        <v>3.0764045753160975E-2</v>
      </c>
      <c r="CX16" s="7">
        <v>3.075961416E-2</v>
      </c>
      <c r="CY16" s="7">
        <v>7.6011769287566465E-4</v>
      </c>
      <c r="CZ16" s="7">
        <v>1.3877770200000002E-4</v>
      </c>
      <c r="DA16" s="7">
        <v>0.35488996548174162</v>
      </c>
      <c r="DB16" s="7">
        <v>0.25075626084000002</v>
      </c>
      <c r="DC16" s="7">
        <v>1.4399072020234676E-2</v>
      </c>
      <c r="DD16" s="7">
        <v>1.1437327757999998E-2</v>
      </c>
      <c r="DE16" s="7">
        <v>6.1864488978047383E-3</v>
      </c>
      <c r="DF16" s="7">
        <v>1.7840883840000001E-3</v>
      </c>
      <c r="DG16" s="7">
        <v>8.4129855644134285E-4</v>
      </c>
      <c r="DH16" s="7">
        <v>2.2262819999999998E-4</v>
      </c>
      <c r="DI16" s="7">
        <v>0.15100068363188587</v>
      </c>
      <c r="DJ16" s="7">
        <v>8.8817761440000004E-2</v>
      </c>
      <c r="DK16" s="7">
        <v>2.5441711127276813E-2</v>
      </c>
      <c r="DL16" s="7">
        <v>1.4186986989222702E-2</v>
      </c>
      <c r="DM16" s="7">
        <v>1.3595486989179633E-2</v>
      </c>
      <c r="DN16" s="7">
        <v>1.6624000000000892E-2</v>
      </c>
      <c r="DO16" s="7">
        <v>1.3595486989179633E-2</v>
      </c>
      <c r="DP16" s="7">
        <v>1.3595486989179633E-2</v>
      </c>
      <c r="DQ16" s="7">
        <v>2.6738339047008555E-3</v>
      </c>
      <c r="DR16" s="7">
        <v>1.6125280000000863E-2</v>
      </c>
      <c r="DS16" s="7">
        <v>4.9872000000002669E-4</v>
      </c>
      <c r="DT16" s="7">
        <v>2.5523478871719281E-4</v>
      </c>
      <c r="DU16" s="7">
        <v>2.9232899396972992E-2</v>
      </c>
      <c r="DV16" s="7">
        <v>1.2985192735227014E-2</v>
      </c>
      <c r="DW16" s="7">
        <v>2.304699713522702E-2</v>
      </c>
      <c r="DX16" s="7">
        <v>8.7064913522701267E-4</v>
      </c>
      <c r="DY16" s="7">
        <v>1.1541459535840521E-3</v>
      </c>
      <c r="DZ16" s="7">
        <v>3.917921108521556E-4</v>
      </c>
      <c r="EA16" s="7">
        <v>1.4283320730140046</v>
      </c>
      <c r="EB16" s="9">
        <v>105.20672216237703</v>
      </c>
      <c r="EC16" s="7">
        <v>3.7707708783352482E-4</v>
      </c>
      <c r="ED16" s="7">
        <v>1.8583362266760984E-2</v>
      </c>
      <c r="EE16" s="7">
        <v>1.8578930673600006E-2</v>
      </c>
      <c r="EF16" s="7">
        <v>7.047090309511676E-4</v>
      </c>
      <c r="EG16" s="7">
        <v>8.9416992420000033E-5</v>
      </c>
      <c r="EH16" s="7">
        <v>0.25364953805039048</v>
      </c>
      <c r="EI16" s="7">
        <v>0.14965191233640007</v>
      </c>
      <c r="EJ16" s="7">
        <v>9.6197796010630172E-3</v>
      </c>
      <c r="EK16" s="7">
        <v>6.8485458376800019E-3</v>
      </c>
      <c r="EL16" s="7">
        <v>5.4386113279830213E-3</v>
      </c>
      <c r="EM16" s="7">
        <v>1.1058022661400004E-3</v>
      </c>
      <c r="EN16" s="7">
        <v>7.7391327609684622E-4</v>
      </c>
      <c r="EO16" s="7">
        <v>1.6129087200000001E-4</v>
      </c>
      <c r="EP16" s="7">
        <v>0.12475151292744384</v>
      </c>
      <c r="EQ16" s="7">
        <v>6.356650287240001E-2</v>
      </c>
      <c r="ER16" s="7">
        <v>1.4441529920472788E-2</v>
      </c>
      <c r="ES16" s="7">
        <v>3.0532786275657808E-2</v>
      </c>
      <c r="ET16" s="7">
        <v>2.966288070366465E-2</v>
      </c>
      <c r="EU16" s="7">
        <v>1.7105342276295676E-2</v>
      </c>
      <c r="EV16" s="7">
        <v>2.966288070366465E-2</v>
      </c>
      <c r="EW16" s="7">
        <v>2.966288070366465E-2</v>
      </c>
      <c r="EX16" s="7">
        <v>5.080000000000002E-3</v>
      </c>
      <c r="EY16" s="7">
        <v>1.6592182008006804E-2</v>
      </c>
      <c r="EZ16" s="7">
        <v>5.131602682888701E-4</v>
      </c>
      <c r="FA16" s="7">
        <v>1.8398672857325709E-4</v>
      </c>
      <c r="FB16" s="7">
        <v>6.4726740403951946E-2</v>
      </c>
      <c r="FC16" s="7">
        <v>9.6523440121902854E-3</v>
      </c>
      <c r="FD16" s="7">
        <v>1.5658221012190287E-2</v>
      </c>
      <c r="FE16" s="7">
        <v>1.0076310121902854E-3</v>
      </c>
      <c r="FF16" s="7">
        <v>9.4446697832854267E-4</v>
      </c>
      <c r="FG16" s="7">
        <v>4.5343395548562838E-4</v>
      </c>
      <c r="FH16" s="7">
        <v>1.7844912276924316</v>
      </c>
      <c r="FI16" s="9">
        <v>131.29428791464645</v>
      </c>
      <c r="FJ16" s="7">
        <v>4.7095049842027118E-4</v>
      </c>
      <c r="FK16" s="7">
        <v>4.003574081160974E-3</v>
      </c>
      <c r="FL16" s="7">
        <v>3.9991424880000005E-3</v>
      </c>
      <c r="FM16" s="7">
        <v>6.4811200407128579E-4</v>
      </c>
      <c r="FN16" s="7">
        <v>3.1173063600000003E-5</v>
      </c>
      <c r="FO16" s="7">
        <v>0.13239798631964306</v>
      </c>
      <c r="FP16" s="7">
        <v>2.8363305312000004E-2</v>
      </c>
      <c r="FQ16" s="7">
        <v>4.1701264438967437E-3</v>
      </c>
      <c r="FR16" s="7">
        <v>1.3470152693999999E-3</v>
      </c>
      <c r="FS16" s="7">
        <v>4.6498985903543821E-3</v>
      </c>
      <c r="FT16" s="7">
        <v>2.9815015620000005E-4</v>
      </c>
      <c r="FU16" s="7">
        <v>7.0616356603696415E-4</v>
      </c>
      <c r="FV16" s="7">
        <v>9.1894259999999976E-5</v>
      </c>
      <c r="FW16" s="7">
        <v>9.6285922567163354E-2</v>
      </c>
      <c r="FX16" s="7">
        <v>3.4829173691999997E-2</v>
      </c>
      <c r="FY16" s="7">
        <v>0.46355895691155535</v>
      </c>
      <c r="FZ16" s="7">
        <v>0.15873093408062544</v>
      </c>
      <c r="GA16" s="7">
        <v>6.3491698999612448E-2</v>
      </c>
      <c r="GB16" s="7">
        <v>2.6609498354098989E-2</v>
      </c>
      <c r="GC16" s="7">
        <v>0.13992020469458205</v>
      </c>
      <c r="GD16" s="7">
        <v>6.3491698999612448E-2</v>
      </c>
      <c r="GE16" s="7">
        <v>1.881072938604339E-2</v>
      </c>
      <c r="GF16" s="7">
        <v>2.5811213403476023E-2</v>
      </c>
      <c r="GG16" s="7">
        <v>7.9828495062296968E-4</v>
      </c>
      <c r="GH16" s="7">
        <v>1.8076084433527387E-3</v>
      </c>
      <c r="GI16" s="7">
        <v>1.6777077669954837E-3</v>
      </c>
      <c r="GJ16" s="7">
        <v>5.9623897942563163E-3</v>
      </c>
      <c r="GK16" s="7">
        <v>1.0894002808410293E-2</v>
      </c>
      <c r="GL16" s="7">
        <v>4.2347965078342345E-4</v>
      </c>
      <c r="GM16" s="7">
        <v>5.1674767811194834E-4</v>
      </c>
      <c r="GN16" s="7">
        <v>1.9056584285254054E-4</v>
      </c>
      <c r="GO16" s="9">
        <v>73.337638712419832</v>
      </c>
      <c r="GP16" s="7">
        <v>2.6335121627031914E-4</v>
      </c>
      <c r="GQ16" s="7">
        <v>1.1224206781613009E-2</v>
      </c>
      <c r="GR16" s="7">
        <v>1.12225899228159E-2</v>
      </c>
      <c r="GS16" s="7">
        <v>2.7732757361155735E-4</v>
      </c>
      <c r="GT16" s="7">
        <v>5.0632795062886701E-5</v>
      </c>
      <c r="GU16" s="7">
        <v>0.1294809658406936</v>
      </c>
      <c r="GV16" s="7">
        <v>9.1487970926680137E-2</v>
      </c>
      <c r="GW16" s="7">
        <v>5.2534755381400417E-3</v>
      </c>
      <c r="GX16" s="7">
        <v>4.1728884690559239E-3</v>
      </c>
      <c r="GY16" s="7">
        <v>2.2571147575967828E-3</v>
      </c>
      <c r="GZ16" s="7">
        <v>6.5092143924640493E-4</v>
      </c>
      <c r="HA16" s="7">
        <v>3.0694626572644166E-4</v>
      </c>
      <c r="HB16" s="7">
        <v>8.1225498501332372E-5</v>
      </c>
      <c r="HC16" s="7">
        <v>5.5092327935283632E-2</v>
      </c>
      <c r="HD16" s="7">
        <v>3.2405000573765656E-2</v>
      </c>
      <c r="HE16" s="7">
        <v>1.7812182200453441E-2</v>
      </c>
      <c r="HF16" s="7">
        <v>9.9325550810365395E-3</v>
      </c>
      <c r="HG16" s="7">
        <v>9.5184356957629789E-3</v>
      </c>
      <c r="HH16" s="7">
        <v>1.1638750059656399E-2</v>
      </c>
      <c r="HI16" s="7">
        <v>9.5184356957629789E-3</v>
      </c>
      <c r="HJ16" s="7">
        <v>9.5184356957629789E-3</v>
      </c>
      <c r="HK16" s="7">
        <v>1.8719973843748028E-3</v>
      </c>
      <c r="HL16" s="7">
        <v>1.1289587557866706E-2</v>
      </c>
      <c r="HM16" s="7">
        <v>3.4916250178969191E-4</v>
      </c>
      <c r="HN16" s="7">
        <v>1.7869429213236628E-4</v>
      </c>
      <c r="HO16" s="7">
        <v>2.0466458710324268E-2</v>
      </c>
      <c r="HP16" s="7">
        <v>9.0911581281138808E-3</v>
      </c>
      <c r="HQ16" s="7">
        <v>1.6135601496782361E-2</v>
      </c>
      <c r="HR16" s="7">
        <v>6.0955652517821464E-4</v>
      </c>
      <c r="HS16" s="7">
        <v>8.0803755330412978E-4</v>
      </c>
      <c r="HT16" s="7">
        <v>2.7430043633019658E-4</v>
      </c>
      <c r="HU16" s="9">
        <v>73.657046670088675</v>
      </c>
      <c r="HV16" s="7">
        <v>2.6399819408790085E-4</v>
      </c>
      <c r="HW16" s="7">
        <v>1.3010533487179335E-2</v>
      </c>
      <c r="HX16" s="7">
        <v>1.3007430852123593E-2</v>
      </c>
      <c r="HY16" s="7">
        <v>4.9337898676749664E-4</v>
      </c>
      <c r="HZ16" s="7">
        <v>6.2602383653904904E-5</v>
      </c>
      <c r="IA16" s="7">
        <v>0.17758443070955496</v>
      </c>
      <c r="IB16" s="7">
        <v>0.10477389338503831</v>
      </c>
      <c r="IC16" s="7">
        <v>6.7349741581898218E-3</v>
      </c>
      <c r="ID16" s="7">
        <v>4.7947854473564385E-3</v>
      </c>
      <c r="IE16" s="7">
        <v>3.8076658997838642E-3</v>
      </c>
      <c r="IF16" s="7">
        <v>7.7419130119131508E-4</v>
      </c>
      <c r="IG16" s="7">
        <v>5.4183007629575073E-4</v>
      </c>
      <c r="IH16" s="7">
        <v>1.1292253044465424E-4</v>
      </c>
      <c r="II16" s="7">
        <v>8.7340692885372676E-2</v>
      </c>
      <c r="IJ16" s="7">
        <v>4.4504008607931578E-2</v>
      </c>
      <c r="IK16" s="7">
        <v>8.092799615018265E-3</v>
      </c>
      <c r="IL16" s="7">
        <v>1.711007922137027E-2</v>
      </c>
      <c r="IM16" s="7">
        <v>1.6622598219226004E-2</v>
      </c>
      <c r="IN16" s="7">
        <v>9.5855569424204996E-3</v>
      </c>
      <c r="IO16" s="7">
        <v>1.6622598219226004E-2</v>
      </c>
      <c r="IP16" s="7">
        <v>1.6622598219226004E-2</v>
      </c>
      <c r="IQ16" s="7">
        <v>2.8467497744828203E-3</v>
      </c>
      <c r="IR16" s="7">
        <v>9.2979902341478841E-3</v>
      </c>
      <c r="IS16" s="7">
        <v>2.8756670827261493E-4</v>
      </c>
      <c r="IT16" s="7">
        <v>1.0310318466018727E-4</v>
      </c>
      <c r="IU16" s="7">
        <v>3.627181764723586E-2</v>
      </c>
      <c r="IV16" s="7">
        <v>5.4090173503805669E-3</v>
      </c>
      <c r="IW16" s="7">
        <v>8.7746136093021336E-3</v>
      </c>
      <c r="IX16" s="7">
        <v>5.6466010958948617E-4</v>
      </c>
      <c r="IY16" s="7">
        <v>5.2926400739434023E-4</v>
      </c>
      <c r="IZ16" s="7">
        <v>2.5409704931526872E-4</v>
      </c>
      <c r="JA16" s="9">
        <v>73.575193801555514</v>
      </c>
      <c r="JB16" s="7">
        <v>2.6391303645088149E-4</v>
      </c>
      <c r="JC16" s="7">
        <v>2.2435381127303665E-3</v>
      </c>
      <c r="JD16" s="7">
        <v>2.2410547196532794E-3</v>
      </c>
      <c r="JE16" s="7">
        <v>3.6319147665935832E-4</v>
      </c>
      <c r="JF16" s="7">
        <v>1.7468880270322556E-5</v>
      </c>
      <c r="JG16" s="7">
        <v>7.4193688523114809E-2</v>
      </c>
      <c r="JH16" s="7">
        <v>1.5894337204827431E-2</v>
      </c>
      <c r="JI16" s="7">
        <v>2.3368713609700584E-3</v>
      </c>
      <c r="JJ16" s="7">
        <v>7.5484555401365437E-4</v>
      </c>
      <c r="JK16" s="7">
        <v>2.6057279061927783E-3</v>
      </c>
      <c r="JL16" s="7">
        <v>1.6707852163865496E-4</v>
      </c>
      <c r="JM16" s="7">
        <v>3.9572263235506115E-4</v>
      </c>
      <c r="JN16" s="7">
        <v>5.1496055891981388E-5</v>
      </c>
      <c r="JO16" s="7">
        <v>5.3957072510618591E-2</v>
      </c>
      <c r="JP16" s="7">
        <v>1.951770518762282E-2</v>
      </c>
    </row>
    <row r="17" spans="1:276" hidden="1" outlineLevel="1" x14ac:dyDescent="0.35">
      <c r="A17" t="s">
        <v>11</v>
      </c>
      <c r="B17" t="s">
        <v>21</v>
      </c>
      <c r="C17" s="7">
        <v>4.900199469523444E-2</v>
      </c>
      <c r="D17" s="7">
        <v>7.8869726258368814E-3</v>
      </c>
      <c r="E17" s="7">
        <v>0</v>
      </c>
      <c r="F17" s="7">
        <v>0.43759745024568553</v>
      </c>
      <c r="G17" s="7">
        <v>7.6337211180294512E-3</v>
      </c>
      <c r="H17" s="7">
        <v>0</v>
      </c>
      <c r="I17" s="7">
        <v>1.5114767813698314E-4</v>
      </c>
      <c r="J17" s="7">
        <v>2.5325150780742796E-4</v>
      </c>
      <c r="K17" s="7">
        <v>0.26028650971329437</v>
      </c>
      <c r="L17" s="7">
        <v>0.17731094053239105</v>
      </c>
      <c r="M17" s="7">
        <v>6.3659245194783607E-3</v>
      </c>
      <c r="N17" s="7">
        <v>3.3238864221452349E-3</v>
      </c>
      <c r="O17" s="7">
        <v>2.6981359475282834E-2</v>
      </c>
      <c r="P17" s="7">
        <v>3.648742248139291E-2</v>
      </c>
      <c r="Q17" s="7">
        <v>1.5324119559811321E-2</v>
      </c>
      <c r="R17" s="7">
        <v>1.3125077611100863E-2</v>
      </c>
      <c r="S17" s="7">
        <v>2.3724083848757206E-3</v>
      </c>
      <c r="T17" s="7">
        <v>2.2890119644035187</v>
      </c>
      <c r="U17" s="9">
        <v>169.51489313460834</v>
      </c>
      <c r="V17" s="7">
        <v>6.524312723338706E-4</v>
      </c>
      <c r="W17" s="7">
        <v>1.6546902166544954E-2</v>
      </c>
      <c r="X17" s="7">
        <v>1.6542151041911073E-2</v>
      </c>
      <c r="Y17" s="7">
        <v>7.3635755167409799E-4</v>
      </c>
      <c r="Z17" s="7">
        <v>8.1394800950265164E-5</v>
      </c>
      <c r="AA17" s="7">
        <v>0.24428114194099829</v>
      </c>
      <c r="AB17" s="7">
        <v>0.13267110114514807</v>
      </c>
      <c r="AC17" s="7">
        <v>9.2341764011010415E-3</v>
      </c>
      <c r="AD17" s="7">
        <v>6.0787685134071007E-3</v>
      </c>
      <c r="AE17" s="7">
        <v>9.9355103627241852E-4</v>
      </c>
      <c r="AF17" s="7">
        <v>9.9355103627241852E-4</v>
      </c>
      <c r="AG17" s="7">
        <v>8.0664407014342104E-4</v>
      </c>
      <c r="AH17" s="7">
        <v>1.5214479830943036E-4</v>
      </c>
      <c r="AI17" s="7">
        <v>0.1250447182530616</v>
      </c>
      <c r="AJ17" s="7">
        <v>5.9754811390239873E-2</v>
      </c>
      <c r="AK17" s="7">
        <v>1.4959619361057919E-3</v>
      </c>
      <c r="AL17" s="7">
        <v>1.2714121718815658E-3</v>
      </c>
      <c r="AM17" s="7">
        <v>1.7250496129376223E-3</v>
      </c>
      <c r="AN17" s="7">
        <v>1.4751051516835555E-3</v>
      </c>
      <c r="AO17" s="7">
        <v>9.3291427984792842E-9</v>
      </c>
      <c r="AP17" s="7">
        <v>1.3894837607534786E-8</v>
      </c>
      <c r="AQ17" s="7">
        <v>2.1407487360164849E-2</v>
      </c>
      <c r="AR17" s="7">
        <v>3.4455794676862259E-3</v>
      </c>
      <c r="AS17" s="7">
        <v>0</v>
      </c>
      <c r="AT17" s="7">
        <v>0.19117307250935084</v>
      </c>
      <c r="AU17" s="7">
        <v>3.33494155414722E-3</v>
      </c>
      <c r="AV17" s="7">
        <v>0</v>
      </c>
      <c r="AW17" s="7">
        <v>6.6031842772114958E-5</v>
      </c>
      <c r="AX17" s="7">
        <v>1.1063791353900652E-4</v>
      </c>
      <c r="AY17" s="7">
        <v>0.11371129280275348</v>
      </c>
      <c r="AZ17" s="7">
        <v>7.7461779706597372E-2</v>
      </c>
      <c r="BA17" s="7">
        <v>2.7810796179639987E-3</v>
      </c>
      <c r="BB17" s="7">
        <v>1.4521053073706356E-3</v>
      </c>
      <c r="BC17" s="7">
        <v>1.1787338770994048E-2</v>
      </c>
      <c r="BD17" s="7">
        <v>1.5940249788471934E-2</v>
      </c>
      <c r="BE17" s="7">
        <v>6.694643714457188E-3</v>
      </c>
      <c r="BF17" s="7">
        <v>5.7339488893938815E-3</v>
      </c>
      <c r="BG17" s="7">
        <v>1.0364333702790121E-3</v>
      </c>
      <c r="BH17" s="9">
        <v>74.05592271719793</v>
      </c>
      <c r="BI17" s="7">
        <v>2.8502746271310306E-4</v>
      </c>
      <c r="BJ17" s="7">
        <v>7.2288404009530028E-3</v>
      </c>
      <c r="BK17" s="7">
        <v>7.2267647784976536E-3</v>
      </c>
      <c r="BL17" s="7">
        <v>3.2169231228373294E-4</v>
      </c>
      <c r="BM17" s="7">
        <v>3.5558923332877991E-5</v>
      </c>
      <c r="BN17" s="7">
        <v>0.10671903237720917</v>
      </c>
      <c r="BO17" s="7">
        <v>5.7959985884005708E-2</v>
      </c>
      <c r="BP17" s="7">
        <v>4.0341319943722207E-3</v>
      </c>
      <c r="BQ17" s="7">
        <v>2.6556298559982116E-3</v>
      </c>
      <c r="BR17" s="7">
        <v>2.4319668310379483E-3</v>
      </c>
      <c r="BS17" s="7">
        <v>4.3405235609212848E-4</v>
      </c>
      <c r="BT17" s="7">
        <v>3.5239836343696013E-4</v>
      </c>
      <c r="BU17" s="7">
        <v>6.6467454375703498E-5</v>
      </c>
      <c r="BV17" s="7">
        <v>5.4628250178520292E-2</v>
      </c>
      <c r="BW17" s="7">
        <v>2.6105067303923452E-2</v>
      </c>
      <c r="BX17" s="7">
        <v>6.5354046172301961E-4</v>
      </c>
      <c r="BY17" s="7">
        <v>5.5544147066652653E-4</v>
      </c>
      <c r="BZ17" s="7">
        <v>7.5362192935812973E-4</v>
      </c>
      <c r="CA17" s="7">
        <v>6.4442876429785054E-4</v>
      </c>
      <c r="CB17" s="7">
        <v>4.0756199371418811E-9</v>
      </c>
      <c r="CC17" s="7">
        <v>6.0702337181341755E-9</v>
      </c>
      <c r="CD17" s="7">
        <v>0.13829563641061549</v>
      </c>
      <c r="CE17" s="7">
        <v>2.1869849011749886E-2</v>
      </c>
      <c r="CF17" s="7">
        <v>0</v>
      </c>
      <c r="CG17" s="7">
        <v>0.60861319661851565</v>
      </c>
      <c r="CH17" s="7">
        <v>2.0637182019479752E-2</v>
      </c>
      <c r="CI17" s="7">
        <v>0</v>
      </c>
      <c r="CJ17" s="7">
        <v>1.2326669922701407E-3</v>
      </c>
      <c r="CK17" s="7">
        <v>0.36449715043677527</v>
      </c>
      <c r="CL17" s="7">
        <v>0.24411604618174024</v>
      </c>
      <c r="CM17" s="7">
        <v>2.0918964616013558E-2</v>
      </c>
      <c r="CN17" s="7">
        <v>5.4571264940521374E-3</v>
      </c>
      <c r="CO17" s="7">
        <v>4.2962461927658187E-2</v>
      </c>
      <c r="CP17" s="7">
        <v>5.6479351927658197E-2</v>
      </c>
      <c r="CQ17" s="7">
        <v>2.7781051927658191E-2</v>
      </c>
      <c r="CR17" s="7">
        <v>2.2803411889502342E-2</v>
      </c>
      <c r="CS17" s="7">
        <v>4.6022440270133769E-3</v>
      </c>
      <c r="CT17" s="7">
        <v>3.2446510643222548</v>
      </c>
      <c r="CU17" s="9">
        <v>240.09585279559272</v>
      </c>
      <c r="CV17" s="7">
        <v>9.248146602531418E-4</v>
      </c>
      <c r="CW17" s="7">
        <v>3.0764375848240513E-2</v>
      </c>
      <c r="CX17" s="7">
        <v>3.0759614160000004E-2</v>
      </c>
      <c r="CY17" s="7">
        <v>7.9619276724546945E-4</v>
      </c>
      <c r="CZ17" s="7">
        <v>1.3877770199999996E-4</v>
      </c>
      <c r="DA17" s="7">
        <v>0.36272800707830483</v>
      </c>
      <c r="DB17" s="7">
        <v>0.25075626084000002</v>
      </c>
      <c r="DC17" s="7">
        <v>1.476908433685813E-2</v>
      </c>
      <c r="DD17" s="7">
        <v>1.1437327758E-2</v>
      </c>
      <c r="DE17" s="7">
        <v>6.3714909486865057E-3</v>
      </c>
      <c r="DF17" s="7">
        <v>1.7840883839999992E-3</v>
      </c>
      <c r="DG17" s="7">
        <v>8.8057483225158402E-4</v>
      </c>
      <c r="DH17" s="7">
        <v>2.2262819999999998E-4</v>
      </c>
      <c r="DI17" s="7">
        <v>0.1546114207793805</v>
      </c>
      <c r="DJ17" s="7">
        <v>8.8817761439999976E-2</v>
      </c>
      <c r="DK17" s="7">
        <v>4.0619724326743531E-2</v>
      </c>
      <c r="DL17" s="7">
        <v>6.3647990396833876E-3</v>
      </c>
      <c r="DM17" s="7">
        <v>0</v>
      </c>
      <c r="DN17" s="7">
        <v>0.38550717376371751</v>
      </c>
      <c r="DO17" s="7">
        <v>6.2803912925675888E-3</v>
      </c>
      <c r="DP17" s="7">
        <v>0</v>
      </c>
      <c r="DQ17" s="7">
        <v>8.4407747115798E-5</v>
      </c>
      <c r="DR17" s="7">
        <v>0.23090591332606544</v>
      </c>
      <c r="DS17" s="7">
        <v>0.15460126043765207</v>
      </c>
      <c r="DT17" s="7">
        <v>3.2542923195478597E-3</v>
      </c>
      <c r="DU17" s="7">
        <v>2.5640330724350335E-3</v>
      </c>
      <c r="DV17" s="7">
        <v>2.6198192938733864E-2</v>
      </c>
      <c r="DW17" s="7">
        <v>3.6259997338733863E-2</v>
      </c>
      <c r="DX17" s="7">
        <v>1.4083649338733864E-2</v>
      </c>
      <c r="DY17" s="7">
        <v>1.2198694825897251E-2</v>
      </c>
      <c r="DZ17" s="7">
        <v>2.1610242976377969E-3</v>
      </c>
      <c r="EA17" s="7">
        <v>2.0957774263695885</v>
      </c>
      <c r="EB17" s="9">
        <v>155.24195125040356</v>
      </c>
      <c r="EC17" s="7">
        <v>5.9735412224952065E-4</v>
      </c>
      <c r="ED17" s="7">
        <v>1.858368989945447E-2</v>
      </c>
      <c r="EE17" s="7">
        <v>1.8578930673600006E-2</v>
      </c>
      <c r="EF17" s="7">
        <v>7.4528995138858629E-4</v>
      </c>
      <c r="EG17" s="7">
        <v>8.9416992420000019E-5</v>
      </c>
      <c r="EH17" s="7">
        <v>0.26142871118258199</v>
      </c>
      <c r="EI17" s="7">
        <v>0.14965191233639999</v>
      </c>
      <c r="EJ17" s="7">
        <v>9.9742155498012113E-3</v>
      </c>
      <c r="EK17" s="7">
        <v>6.8485458376800002E-3</v>
      </c>
      <c r="EL17" s="7">
        <v>5.6860240090462911E-3</v>
      </c>
      <c r="EM17" s="7">
        <v>1.1058022661400004E-3</v>
      </c>
      <c r="EN17" s="7">
        <v>8.1649298230301089E-4</v>
      </c>
      <c r="EO17" s="7">
        <v>1.6129087200000001E-4</v>
      </c>
      <c r="EP17" s="7">
        <v>0.12889336801040546</v>
      </c>
      <c r="EQ17" s="7">
        <v>6.3566502872399983E-2</v>
      </c>
      <c r="ER17" s="7">
        <v>1.2962587229887324E-2</v>
      </c>
      <c r="ES17" s="7">
        <v>2.6657260773708964E-3</v>
      </c>
      <c r="ET17" s="7">
        <v>0</v>
      </c>
      <c r="EU17" s="7">
        <v>0.44119855982134559</v>
      </c>
      <c r="EV17" s="7">
        <v>2.6527901993018128E-3</v>
      </c>
      <c r="EW17" s="7">
        <v>0</v>
      </c>
      <c r="EX17" s="7">
        <v>1.2935878069084128E-5</v>
      </c>
      <c r="EY17" s="7">
        <v>0.25772222242661907</v>
      </c>
      <c r="EZ17" s="7">
        <v>0.18347633739472663</v>
      </c>
      <c r="FA17" s="7">
        <v>4.0099129412761603E-3</v>
      </c>
      <c r="FB17" s="7">
        <v>3.5906544319804479E-3</v>
      </c>
      <c r="FC17" s="7">
        <v>1.9086276557157632E-2</v>
      </c>
      <c r="FD17" s="7">
        <v>2.5094792898394083E-2</v>
      </c>
      <c r="FE17" s="7">
        <v>1.0439718814854502E-2</v>
      </c>
      <c r="FF17" s="7">
        <v>9.2548165004139472E-3</v>
      </c>
      <c r="FG17" s="7">
        <v>1.4765909639925219E-3</v>
      </c>
      <c r="FH17" s="7">
        <v>2.111945166815739</v>
      </c>
      <c r="FI17" s="9">
        <v>156.43953524775614</v>
      </c>
      <c r="FJ17" s="7">
        <v>6.0196237228669111E-4</v>
      </c>
      <c r="FK17" s="7">
        <v>4.0142488831075712E-3</v>
      </c>
      <c r="FL17" s="7">
        <v>4.0095203467549875E-3</v>
      </c>
      <c r="FM17" s="7">
        <v>6.8288663037062609E-4</v>
      </c>
      <c r="FN17" s="7">
        <v>3.1211913902179651E-5</v>
      </c>
      <c r="FO17" s="7">
        <v>0.13951004053492841</v>
      </c>
      <c r="FP17" s="7">
        <v>2.8450479942373867E-2</v>
      </c>
      <c r="FQ17" s="7">
        <v>4.4617607685506948E-3</v>
      </c>
      <c r="FR17" s="7">
        <v>1.350959045823049E-3</v>
      </c>
      <c r="FS17" s="7">
        <v>4.8495228454927368E-3</v>
      </c>
      <c r="FT17" s="7">
        <v>2.9871189489699614E-4</v>
      </c>
      <c r="FU17" s="7">
        <v>7.4297045239639522E-4</v>
      </c>
      <c r="FV17" s="7">
        <v>9.1931154846062714E-5</v>
      </c>
      <c r="FW17" s="7">
        <v>9.9761812474356323E-2</v>
      </c>
      <c r="FX17" s="7">
        <v>3.4845005222472851E-2</v>
      </c>
      <c r="FY17" s="7">
        <v>4.2622652996895612E-2</v>
      </c>
      <c r="FZ17" s="7">
        <v>6.7402776379339516E-3</v>
      </c>
      <c r="GA17" s="7">
        <v>0</v>
      </c>
      <c r="GB17" s="7">
        <v>0.18757431370995298</v>
      </c>
      <c r="GC17" s="7">
        <v>6.3603702248304639E-3</v>
      </c>
      <c r="GD17" s="7">
        <v>0</v>
      </c>
      <c r="GE17" s="7">
        <v>3.7990741310348601E-4</v>
      </c>
      <c r="GF17" s="7">
        <v>0.11233785797330774</v>
      </c>
      <c r="GG17" s="7">
        <v>7.523645573664528E-2</v>
      </c>
      <c r="GH17" s="7">
        <v>6.4472154944596859E-3</v>
      </c>
      <c r="GI17" s="7">
        <v>1.6818839332395292E-3</v>
      </c>
      <c r="GJ17" s="7">
        <v>1.3241011460390183E-2</v>
      </c>
      <c r="GK17" s="7">
        <v>1.7406910884408343E-2</v>
      </c>
      <c r="GL17" s="7">
        <v>8.562107720344693E-3</v>
      </c>
      <c r="GM17" s="7">
        <v>7.028001297349218E-3</v>
      </c>
      <c r="GN17" s="7">
        <v>1.4184095410502012E-3</v>
      </c>
      <c r="GO17" s="9">
        <v>73.997433941558242</v>
      </c>
      <c r="GP17" s="7">
        <v>2.8502746271310311E-4</v>
      </c>
      <c r="GQ17" s="7">
        <v>9.4815668120746266E-3</v>
      </c>
      <c r="GR17" s="7">
        <v>9.4800992618986231E-3</v>
      </c>
      <c r="GS17" s="7">
        <v>2.4538625308597817E-4</v>
      </c>
      <c r="GT17" s="7">
        <v>4.2771225394921769E-5</v>
      </c>
      <c r="GU17" s="7">
        <v>0.11179260878521359</v>
      </c>
      <c r="GV17" s="7">
        <v>7.7282966910458273E-2</v>
      </c>
      <c r="GW17" s="7">
        <v>4.5518251559488127E-3</v>
      </c>
      <c r="GX17" s="7">
        <v>3.5249792755107966E-3</v>
      </c>
      <c r="GY17" s="7">
        <v>1.9636906472768547E-3</v>
      </c>
      <c r="GZ17" s="7">
        <v>5.4985523824660064E-4</v>
      </c>
      <c r="HA17" s="7">
        <v>2.7139276760273731E-4</v>
      </c>
      <c r="HB17" s="7">
        <v>6.8613911199262557E-5</v>
      </c>
      <c r="HC17" s="7">
        <v>4.7651170407649303E-2</v>
      </c>
      <c r="HD17" s="7">
        <v>2.7373594164447481E-2</v>
      </c>
      <c r="HE17" s="7">
        <v>1.9381697605698085E-2</v>
      </c>
      <c r="HF17" s="7">
        <v>3.0369632574527815E-3</v>
      </c>
      <c r="HG17" s="7">
        <v>0</v>
      </c>
      <c r="HH17" s="7">
        <v>0.18394471135778606</v>
      </c>
      <c r="HI17" s="7">
        <v>2.9966881089309202E-3</v>
      </c>
      <c r="HJ17" s="7">
        <v>0</v>
      </c>
      <c r="HK17" s="7">
        <v>4.0275148521860646E-5</v>
      </c>
      <c r="HL17" s="7">
        <v>0.11017673461921598</v>
      </c>
      <c r="HM17" s="7">
        <v>7.3767976738570135E-2</v>
      </c>
      <c r="HN17" s="7">
        <v>1.5527852712800291E-3</v>
      </c>
      <c r="HO17" s="7">
        <v>1.2234281370596598E-3</v>
      </c>
      <c r="HP17" s="7">
        <v>1.2500465273221172E-2</v>
      </c>
      <c r="HQ17" s="7">
        <v>1.7301454287321574E-2</v>
      </c>
      <c r="HR17" s="7">
        <v>6.7200119447465767E-3</v>
      </c>
      <c r="HS17" s="7">
        <v>5.820606077921381E-3</v>
      </c>
      <c r="HT17" s="7">
        <v>1.0311325384304922E-3</v>
      </c>
      <c r="HU17" s="9">
        <v>74.073682299041451</v>
      </c>
      <c r="HV17" s="7">
        <v>2.85027462713103E-4</v>
      </c>
      <c r="HW17" s="7">
        <v>8.8672058710194662E-3</v>
      </c>
      <c r="HX17" s="7">
        <v>8.8649350068548891E-3</v>
      </c>
      <c r="HY17" s="7">
        <v>3.5561502954042955E-4</v>
      </c>
      <c r="HZ17" s="7">
        <v>4.2665309443137149E-5</v>
      </c>
      <c r="IA17" s="7">
        <v>0.12474068471833963</v>
      </c>
      <c r="IB17" s="7">
        <v>7.1406395761994035E-2</v>
      </c>
      <c r="IC17" s="7">
        <v>4.7591960025445343E-3</v>
      </c>
      <c r="ID17" s="7">
        <v>3.2677829961855259E-3</v>
      </c>
      <c r="IE17" s="7">
        <v>2.7130858160333907E-3</v>
      </c>
      <c r="IF17" s="7">
        <v>5.2763344629373505E-4</v>
      </c>
      <c r="IG17" s="7">
        <v>3.8958954898058134E-4</v>
      </c>
      <c r="IH17" s="7">
        <v>7.695992426037164E-5</v>
      </c>
      <c r="II17" s="7">
        <v>6.1501458307851482E-2</v>
      </c>
      <c r="IJ17" s="7">
        <v>3.0330750809981353E-2</v>
      </c>
      <c r="IK17" s="7">
        <v>6.1377480029140685E-3</v>
      </c>
      <c r="IL17" s="7">
        <v>1.2622136782983401E-3</v>
      </c>
      <c r="IM17" s="7">
        <v>0</v>
      </c>
      <c r="IN17" s="7">
        <v>0.20890625701544968</v>
      </c>
      <c r="IO17" s="7">
        <v>1.2560885770067248E-3</v>
      </c>
      <c r="IP17" s="7">
        <v>0</v>
      </c>
      <c r="IQ17" s="7">
        <v>6.1251012916154666E-6</v>
      </c>
      <c r="IR17" s="7">
        <v>0.12203073568202373</v>
      </c>
      <c r="IS17" s="7">
        <v>8.6875521333425951E-2</v>
      </c>
      <c r="IT17" s="7">
        <v>1.8986823163226624E-3</v>
      </c>
      <c r="IU17" s="7">
        <v>1.7001646105207439E-3</v>
      </c>
      <c r="IV17" s="7">
        <v>9.0372973962836115E-3</v>
      </c>
      <c r="IW17" s="7">
        <v>1.1882312709960393E-2</v>
      </c>
      <c r="IX17" s="7">
        <v>4.9431770194085407E-3</v>
      </c>
      <c r="IY17" s="7">
        <v>4.3821291602791912E-3</v>
      </c>
      <c r="IZ17" s="7">
        <v>6.9916160097036766E-4</v>
      </c>
      <c r="JA17" s="9">
        <v>74.073672795030959</v>
      </c>
      <c r="JB17" s="7">
        <v>2.8502746271310295E-4</v>
      </c>
      <c r="JC17" s="7">
        <v>1.9007353723865885E-3</v>
      </c>
      <c r="JD17" s="7">
        <v>1.8984964239390251E-3</v>
      </c>
      <c r="JE17" s="7">
        <v>3.2334486761331982E-4</v>
      </c>
      <c r="JF17" s="7">
        <v>1.4778752020933886E-5</v>
      </c>
      <c r="JG17" s="7">
        <v>6.6057605437395445E-2</v>
      </c>
      <c r="JH17" s="7">
        <v>1.3471220933860587E-2</v>
      </c>
      <c r="JI17" s="7">
        <v>2.1126309710388282E-3</v>
      </c>
      <c r="JJ17" s="7">
        <v>6.3967524680574048E-4</v>
      </c>
      <c r="JK17" s="7">
        <v>2.2962352061462609E-3</v>
      </c>
      <c r="JL17" s="7">
        <v>1.4143922843762817E-4</v>
      </c>
      <c r="JM17" s="7">
        <v>3.517943856073689E-4</v>
      </c>
      <c r="JN17" s="7">
        <v>4.3529139056517667E-5</v>
      </c>
      <c r="JO17" s="7">
        <v>4.7236933061463447E-2</v>
      </c>
      <c r="JP17" s="7">
        <v>1.6499010376775078E-2</v>
      </c>
    </row>
    <row r="18" spans="1:276" hidden="1" outlineLevel="1" x14ac:dyDescent="0.35">
      <c r="A18" t="s">
        <v>11</v>
      </c>
      <c r="B18" t="s">
        <v>24</v>
      </c>
      <c r="C18" s="7">
        <v>1.992522611882086E-2</v>
      </c>
      <c r="D18" s="7">
        <v>8.9852601363122904E-4</v>
      </c>
      <c r="E18" s="7">
        <v>0</v>
      </c>
      <c r="F18" s="7">
        <v>0.29339070767754449</v>
      </c>
      <c r="G18" s="7">
        <v>8.8334806044879912E-4</v>
      </c>
      <c r="H18" s="7">
        <v>0</v>
      </c>
      <c r="I18" s="7">
        <v>1.7490291596886225E-5</v>
      </c>
      <c r="J18" s="7">
        <v>1.5177953182430042E-5</v>
      </c>
      <c r="K18" s="7">
        <v>0.2307091090286485</v>
      </c>
      <c r="L18" s="7">
        <v>6.2681598648896025E-2</v>
      </c>
      <c r="M18" s="7">
        <v>4.0134841489305913E-3</v>
      </c>
      <c r="N18" s="7">
        <v>5.2528360560116965E-3</v>
      </c>
      <c r="O18" s="7">
        <v>2.3224727757446773E-2</v>
      </c>
      <c r="P18" s="7">
        <v>4.0936744702497765E-2</v>
      </c>
      <c r="Q18" s="7">
        <v>1.3489609740999697E-3</v>
      </c>
      <c r="R18" s="7">
        <v>2.1449160087213042E-3</v>
      </c>
      <c r="S18" s="7">
        <v>5.3958438963998788E-4</v>
      </c>
      <c r="T18" s="7">
        <v>2.7792888957985027</v>
      </c>
      <c r="U18" s="9">
        <v>137.90929576406398</v>
      </c>
      <c r="V18" s="7">
        <v>5.288652941532405E-4</v>
      </c>
      <c r="W18" s="7">
        <v>3.0044053769459327E-2</v>
      </c>
      <c r="X18" s="7">
        <v>3.003564962227203E-2</v>
      </c>
      <c r="Y18" s="7">
        <v>1.3054359318235545E-3</v>
      </c>
      <c r="Z18" s="7">
        <v>1.4918702068927726E-4</v>
      </c>
      <c r="AA18" s="7">
        <v>0.43760236010619041</v>
      </c>
      <c r="AB18" s="7">
        <v>0.24044014574678899</v>
      </c>
      <c r="AC18" s="7">
        <v>1.6213108747950164E-2</v>
      </c>
      <c r="AD18" s="7">
        <v>1.1022338240429926E-2</v>
      </c>
      <c r="AE18" s="7">
        <v>1.811043386263779E-3</v>
      </c>
      <c r="AF18" s="7">
        <v>1.811043386263779E-3</v>
      </c>
      <c r="AG18" s="7">
        <v>1.43608359158194E-3</v>
      </c>
      <c r="AH18" s="7">
        <v>2.829530620180224E-4</v>
      </c>
      <c r="AI18" s="7">
        <v>0.22563841222857792</v>
      </c>
      <c r="AJ18" s="7">
        <v>0.11097618250152728</v>
      </c>
      <c r="AK18" s="7">
        <v>1.2156563443912784E-3</v>
      </c>
      <c r="AL18" s="7">
        <v>1.1481198808139851E-3</v>
      </c>
      <c r="AM18" s="7">
        <v>1.4632900441746868E-3</v>
      </c>
      <c r="AN18" s="7">
        <v>1.3057049624943359E-3</v>
      </c>
      <c r="AO18" s="7">
        <v>2.2512154525764414E-10</v>
      </c>
      <c r="AP18" s="7">
        <v>3.3017826637787804E-10</v>
      </c>
      <c r="AQ18" s="7">
        <v>7.1691813502878935E-3</v>
      </c>
      <c r="AR18" s="7">
        <v>3.2329349244317347E-4</v>
      </c>
      <c r="AS18" s="7">
        <v>0</v>
      </c>
      <c r="AT18" s="7">
        <v>0.10556322810524237</v>
      </c>
      <c r="AU18" s="7">
        <v>3.1783240014529297E-4</v>
      </c>
      <c r="AV18" s="7">
        <v>0</v>
      </c>
      <c r="AW18" s="7">
        <v>6.2930815228768015E-6</v>
      </c>
      <c r="AX18" s="7">
        <v>5.4610922978805141E-6</v>
      </c>
      <c r="AY18" s="7">
        <v>8.3010121537712506E-2</v>
      </c>
      <c r="AZ18" s="7">
        <v>2.255310656752986E-2</v>
      </c>
      <c r="BA18" s="7">
        <v>1.4440687166410952E-3</v>
      </c>
      <c r="BB18" s="7">
        <v>1.8899928193691902E-3</v>
      </c>
      <c r="BC18" s="7">
        <v>8.3563561141686213E-3</v>
      </c>
      <c r="BD18" s="7">
        <v>1.4729215363103319E-2</v>
      </c>
      <c r="BE18" s="7">
        <v>4.8536191258822224E-4</v>
      </c>
      <c r="BF18" s="7">
        <v>7.7174992925845497E-4</v>
      </c>
      <c r="BG18" s="7">
        <v>1.9414476503528891E-4</v>
      </c>
      <c r="BH18" s="9">
        <v>49.620352879667799</v>
      </c>
      <c r="BI18" s="7">
        <v>1.9028798875594943E-4</v>
      </c>
      <c r="BJ18" s="7">
        <v>1.0809978701702231E-2</v>
      </c>
      <c r="BK18" s="7">
        <v>1.0806954853695643E-2</v>
      </c>
      <c r="BL18" s="7">
        <v>4.6970141671742141E-4</v>
      </c>
      <c r="BM18" s="7">
        <v>5.3678126413848434E-5</v>
      </c>
      <c r="BN18" s="7">
        <v>0.15745119579606176</v>
      </c>
      <c r="BO18" s="7">
        <v>8.6511390057459073E-2</v>
      </c>
      <c r="BP18" s="7">
        <v>5.8335456858982122E-3</v>
      </c>
      <c r="BQ18" s="7">
        <v>3.9658843156220921E-3</v>
      </c>
      <c r="BR18" s="7">
        <v>3.5589530103024535E-3</v>
      </c>
      <c r="BS18" s="7">
        <v>6.5162113553634648E-4</v>
      </c>
      <c r="BT18" s="7">
        <v>5.1670900198712397E-4</v>
      </c>
      <c r="BU18" s="7">
        <v>1.0180771867428651E-4</v>
      </c>
      <c r="BV18" s="7">
        <v>8.1185663199561317E-2</v>
      </c>
      <c r="BW18" s="7">
        <v>3.9929703842336017E-2</v>
      </c>
      <c r="BX18" s="7">
        <v>4.3739833819686984E-4</v>
      </c>
      <c r="BY18" s="7">
        <v>4.1309843051926589E-4</v>
      </c>
      <c r="BZ18" s="7">
        <v>5.264979996814173E-4</v>
      </c>
      <c r="CA18" s="7">
        <v>4.6979821510034157E-4</v>
      </c>
      <c r="CB18" s="7">
        <v>8.0999692258679574E-11</v>
      </c>
      <c r="CC18" s="7">
        <v>1.1879954864606341E-10</v>
      </c>
      <c r="CD18" s="7">
        <v>4.2671179515028412E-2</v>
      </c>
      <c r="CE18" s="7">
        <v>1.8615066977016208E-3</v>
      </c>
      <c r="CF18" s="7">
        <v>0</v>
      </c>
      <c r="CG18" s="7">
        <v>0.40998855226332737</v>
      </c>
      <c r="CH18" s="7">
        <v>1.7603203431520876E-3</v>
      </c>
      <c r="CI18" s="7">
        <v>0</v>
      </c>
      <c r="CJ18" s="7">
        <v>1.0118635454953359E-4</v>
      </c>
      <c r="CK18" s="7">
        <v>0.32251009163899474</v>
      </c>
      <c r="CL18" s="7">
        <v>8.7478460624332621E-2</v>
      </c>
      <c r="CM18" s="7">
        <v>1.2142362545944032E-2</v>
      </c>
      <c r="CN18" s="7">
        <v>9.4440597579564713E-3</v>
      </c>
      <c r="CO18" s="7">
        <v>3.1902267844738597E-2</v>
      </c>
      <c r="CP18" s="7">
        <v>5.7694875882544336E-2</v>
      </c>
      <c r="CQ18" s="7">
        <v>2.9334623287342208E-3</v>
      </c>
      <c r="CR18" s="7">
        <v>2.9570880312019231E-3</v>
      </c>
      <c r="CS18" s="7">
        <v>1.1733849314936881E-3</v>
      </c>
      <c r="CT18" s="7">
        <v>3.3312424174095829</v>
      </c>
      <c r="CU18" s="9">
        <v>183.21464518035714</v>
      </c>
      <c r="CV18" s="7">
        <v>7.0361519403878752E-4</v>
      </c>
      <c r="CW18" s="7">
        <v>5.870316835870483E-2</v>
      </c>
      <c r="CX18" s="7">
        <v>5.8694764211517536E-2</v>
      </c>
      <c r="CY18" s="7">
        <v>1.4217036845310268E-3</v>
      </c>
      <c r="CZ18" s="7">
        <v>2.6481231052952344E-4</v>
      </c>
      <c r="DA18" s="7">
        <v>0.67572258854762879</v>
      </c>
      <c r="DB18" s="7">
        <v>0.47848713342136373</v>
      </c>
      <c r="DC18" s="7">
        <v>2.7124426018952558E-2</v>
      </c>
      <c r="DD18" s="7">
        <v>2.182443682400385E-2</v>
      </c>
      <c r="DE18" s="7">
        <v>1.1487240072366109E-2</v>
      </c>
      <c r="DF18" s="7">
        <v>3.4043550249587187E-3</v>
      </c>
      <c r="DG18" s="7">
        <v>1.5792292919695437E-3</v>
      </c>
      <c r="DH18" s="7">
        <v>4.2481383667117387E-4</v>
      </c>
      <c r="DI18" s="7">
        <v>0.28437345646509415</v>
      </c>
      <c r="DJ18" s="7">
        <v>0.16947994010584216</v>
      </c>
      <c r="DK18" s="7">
        <v>1.777342944984828E-2</v>
      </c>
      <c r="DL18" s="7">
        <v>8.605161838391019E-4</v>
      </c>
      <c r="DM18" s="7">
        <v>0</v>
      </c>
      <c r="DN18" s="7">
        <v>0.25678643546240315</v>
      </c>
      <c r="DO18" s="7">
        <v>8.605161838391019E-4</v>
      </c>
      <c r="DP18" s="7">
        <v>0</v>
      </c>
      <c r="DQ18" s="7">
        <v>0</v>
      </c>
      <c r="DR18" s="7">
        <v>0.20192828823640499</v>
      </c>
      <c r="DS18" s="7">
        <v>5.4858147225998147E-2</v>
      </c>
      <c r="DT18" s="7">
        <v>2.323794667810763E-3</v>
      </c>
      <c r="DU18" s="7">
        <v>4.0666406686688346E-3</v>
      </c>
      <c r="DV18" s="7">
        <v>2.4417205894584081E-2</v>
      </c>
      <c r="DW18" s="7">
        <v>4.361690175970314E-2</v>
      </c>
      <c r="DX18" s="7">
        <v>1.3005219064989436E-3</v>
      </c>
      <c r="DY18" s="7">
        <v>2.2132154458056226E-3</v>
      </c>
      <c r="DZ18" s="7">
        <v>5.2020876259957754E-4</v>
      </c>
      <c r="EA18" s="7">
        <v>2.2167159694685967</v>
      </c>
      <c r="EB18" s="9">
        <v>108.12649629204803</v>
      </c>
      <c r="EC18" s="7">
        <v>4.1399419944932668E-4</v>
      </c>
      <c r="ED18" s="7">
        <v>3.5460277812337425E-2</v>
      </c>
      <c r="EE18" s="7">
        <v>3.5451873665150131E-2</v>
      </c>
      <c r="EF18" s="7">
        <v>1.32644996934406E-3</v>
      </c>
      <c r="EG18" s="7">
        <v>1.7062337841089979E-4</v>
      </c>
      <c r="EH18" s="7">
        <v>0.48267628993822587</v>
      </c>
      <c r="EI18" s="7">
        <v>0.28556222008175192</v>
      </c>
      <c r="EJ18" s="7">
        <v>1.8187208367905914E-2</v>
      </c>
      <c r="EK18" s="7">
        <v>1.306823229457562E-2</v>
      </c>
      <c r="EL18" s="7">
        <v>1.0188691501068825E-2</v>
      </c>
      <c r="EM18" s="7">
        <v>2.1100655859348102E-3</v>
      </c>
      <c r="EN18" s="7">
        <v>1.460057295274472E-3</v>
      </c>
      <c r="EO18" s="7">
        <v>3.077714061127891E-4</v>
      </c>
      <c r="EP18" s="7">
        <v>0.23580628349006014</v>
      </c>
      <c r="EQ18" s="7">
        <v>0.12129608903541172</v>
      </c>
      <c r="ER18" s="7">
        <v>1.2826973697334399E-2</v>
      </c>
      <c r="ES18" s="7">
        <v>5.1008259856644351E-4</v>
      </c>
      <c r="ET18" s="7">
        <v>0</v>
      </c>
      <c r="EU18" s="7">
        <v>0.29936129388428667</v>
      </c>
      <c r="EV18" s="7">
        <v>5.1008259856644351E-4</v>
      </c>
      <c r="EW18" s="7">
        <v>0</v>
      </c>
      <c r="EX18" s="7">
        <v>0</v>
      </c>
      <c r="EY18" s="7">
        <v>0.235345632867202</v>
      </c>
      <c r="EZ18" s="7">
        <v>6.4015661017084752E-2</v>
      </c>
      <c r="FA18" s="7">
        <v>3.0016206034352544E-3</v>
      </c>
      <c r="FB18" s="7">
        <v>5.2528360560116956E-3</v>
      </c>
      <c r="FC18" s="7">
        <v>1.7182088926895062E-2</v>
      </c>
      <c r="FD18" s="7">
        <v>2.8642360585854527E-2</v>
      </c>
      <c r="FE18" s="7">
        <v>6.8645316982936298E-4</v>
      </c>
      <c r="FF18" s="7">
        <v>1.6510894305126116E-3</v>
      </c>
      <c r="FG18" s="7">
        <v>2.7458126793174524E-4</v>
      </c>
      <c r="FH18" s="7">
        <v>3.4523220917772179</v>
      </c>
      <c r="FI18" s="9">
        <v>166.00017485070308</v>
      </c>
      <c r="FJ18" s="7">
        <v>6.3720652918524789E-4</v>
      </c>
      <c r="FK18" s="7">
        <v>7.6394727347336312E-3</v>
      </c>
      <c r="FL18" s="7">
        <v>7.631068587546341E-3</v>
      </c>
      <c r="FM18" s="7">
        <v>1.2161309230985901E-3</v>
      </c>
      <c r="FN18" s="7">
        <v>5.9483698600224584E-5</v>
      </c>
      <c r="FO18" s="7">
        <v>0.25132980673995714</v>
      </c>
      <c r="FP18" s="7">
        <v>5.4122184657049766E-2</v>
      </c>
      <c r="FQ18" s="7">
        <v>7.8288262816160817E-3</v>
      </c>
      <c r="FR18" s="7">
        <v>2.5703425022008397E-3</v>
      </c>
      <c r="FS18" s="7">
        <v>8.6508314868152178E-3</v>
      </c>
      <c r="FT18" s="7">
        <v>5.6892303742037977E-4</v>
      </c>
      <c r="FU18" s="7">
        <v>1.3292775977844947E-3</v>
      </c>
      <c r="FV18" s="7">
        <v>1.7535044149240029E-4</v>
      </c>
      <c r="FW18" s="7">
        <v>0.18126582346588105</v>
      </c>
      <c r="FX18" s="7">
        <v>6.6460200927758659E-2</v>
      </c>
      <c r="FY18" s="7">
        <v>1.2809388861051449E-2</v>
      </c>
      <c r="FZ18" s="7">
        <v>5.5880253204423132E-4</v>
      </c>
      <c r="GA18" s="7">
        <v>0</v>
      </c>
      <c r="GB18" s="7">
        <v>0.12307376674860539</v>
      </c>
      <c r="GC18" s="7">
        <v>5.2842757223322558E-4</v>
      </c>
      <c r="GD18" s="7">
        <v>0</v>
      </c>
      <c r="GE18" s="7">
        <v>3.0374959811005713E-5</v>
      </c>
      <c r="GF18" s="7">
        <v>9.6813756319116151E-2</v>
      </c>
      <c r="GG18" s="7">
        <v>2.626001042948925E-2</v>
      </c>
      <c r="GH18" s="7">
        <v>3.6449951773206853E-3</v>
      </c>
      <c r="GI18" s="7">
        <v>2.8349962490272001E-3</v>
      </c>
      <c r="GJ18" s="7">
        <v>9.5766875679813811E-3</v>
      </c>
      <c r="GK18" s="7">
        <v>1.7319326741585084E-2</v>
      </c>
      <c r="GL18" s="7">
        <v>8.8059107118818416E-4</v>
      </c>
      <c r="GM18" s="7">
        <v>8.8768323066124759E-4</v>
      </c>
      <c r="GN18" s="7">
        <v>3.5223642847527362E-4</v>
      </c>
      <c r="GO18" s="9">
        <v>54.998892972438561</v>
      </c>
      <c r="GP18" s="7">
        <v>2.1121704933918555E-4</v>
      </c>
      <c r="GQ18" s="7">
        <v>1.7622004346460371E-2</v>
      </c>
      <c r="GR18" s="7">
        <v>1.7619481519798651E-2</v>
      </c>
      <c r="GS18" s="7">
        <v>4.2677881294407924E-4</v>
      </c>
      <c r="GT18" s="7">
        <v>7.9493557462397146E-5</v>
      </c>
      <c r="GU18" s="7">
        <v>0.20284401549890185</v>
      </c>
      <c r="GV18" s="7">
        <v>0.14363623941647619</v>
      </c>
      <c r="GW18" s="7">
        <v>8.1424353500051984E-3</v>
      </c>
      <c r="GX18" s="7">
        <v>6.5514406006437738E-3</v>
      </c>
      <c r="GY18" s="7">
        <v>3.4483350753256605E-3</v>
      </c>
      <c r="GZ18" s="7">
        <v>1.0219475494089047E-3</v>
      </c>
      <c r="HA18" s="7">
        <v>4.7406615733404741E-4</v>
      </c>
      <c r="HB18" s="7">
        <v>1.2752414368015719E-4</v>
      </c>
      <c r="HC18" s="7">
        <v>8.5365584617593401E-2</v>
      </c>
      <c r="HD18" s="7">
        <v>5.0875895197573739E-2</v>
      </c>
      <c r="HE18" s="7">
        <v>8.017910140336577E-3</v>
      </c>
      <c r="HF18" s="7">
        <v>3.8819415553964265E-4</v>
      </c>
      <c r="HG18" s="7">
        <v>0</v>
      </c>
      <c r="HH18" s="7">
        <v>0.11584092820153294</v>
      </c>
      <c r="HI18" s="7">
        <v>3.8819415553964265E-4</v>
      </c>
      <c r="HJ18" s="7">
        <v>0</v>
      </c>
      <c r="HK18" s="7">
        <v>0</v>
      </c>
      <c r="HL18" s="7">
        <v>9.1093442289231302E-2</v>
      </c>
      <c r="HM18" s="7">
        <v>2.4747485912301633E-2</v>
      </c>
      <c r="HN18" s="7">
        <v>1.0483051053075761E-3</v>
      </c>
      <c r="HO18" s="7">
        <v>1.8345339342882585E-3</v>
      </c>
      <c r="HP18" s="7">
        <v>1.101503585975316E-2</v>
      </c>
      <c r="HQ18" s="7">
        <v>1.9676360147375685E-2</v>
      </c>
      <c r="HR18" s="7">
        <v>5.8668856290628531E-4</v>
      </c>
      <c r="HS18" s="7">
        <v>9.9842085151585162E-4</v>
      </c>
      <c r="HT18" s="7">
        <v>2.3467542516251413E-4</v>
      </c>
      <c r="HU18" s="9">
        <v>48.777785598742597</v>
      </c>
      <c r="HV18" s="7">
        <v>1.8676014660938797E-4</v>
      </c>
      <c r="HW18" s="7">
        <v>1.5996762012247406E-2</v>
      </c>
      <c r="HX18" s="7">
        <v>1.5992970751976338E-2</v>
      </c>
      <c r="HY18" s="7">
        <v>5.9838517320829514E-4</v>
      </c>
      <c r="HZ18" s="7">
        <v>7.6971240682586239E-5</v>
      </c>
      <c r="IA18" s="7">
        <v>0.21774385919813433</v>
      </c>
      <c r="IB18" s="7">
        <v>0.128822196445045</v>
      </c>
      <c r="IC18" s="7">
        <v>8.2045731696812063E-3</v>
      </c>
      <c r="ID18" s="7">
        <v>5.8953120176728872E-3</v>
      </c>
      <c r="IE18" s="7">
        <v>4.5962999506478563E-3</v>
      </c>
      <c r="IF18" s="7">
        <v>9.5188811512042601E-4</v>
      </c>
      <c r="IG18" s="7">
        <v>6.5865781425505996E-4</v>
      </c>
      <c r="IH18" s="7">
        <v>1.3884115527284705E-4</v>
      </c>
      <c r="II18" s="7">
        <v>0.10637640849702044</v>
      </c>
      <c r="IJ18" s="7">
        <v>5.4718823117645289E-2</v>
      </c>
      <c r="IK18" s="7">
        <v>3.7154626238049566E-3</v>
      </c>
      <c r="IL18" s="7">
        <v>1.4775058207383503E-4</v>
      </c>
      <c r="IM18" s="7">
        <v>0</v>
      </c>
      <c r="IN18" s="7">
        <v>8.6713025588576742E-2</v>
      </c>
      <c r="IO18" s="7">
        <v>1.47750582073835E-4</v>
      </c>
      <c r="IP18" s="7">
        <v>0</v>
      </c>
      <c r="IQ18" s="7">
        <v>0</v>
      </c>
      <c r="IR18" s="7">
        <v>6.8170242118413868E-2</v>
      </c>
      <c r="IS18" s="7">
        <v>1.8542783470162878E-2</v>
      </c>
      <c r="IT18" s="7">
        <v>8.6944975689972573E-4</v>
      </c>
      <c r="IU18" s="7">
        <v>1.5215370745745198E-3</v>
      </c>
      <c r="IV18" s="7">
        <v>4.9769657842237743E-3</v>
      </c>
      <c r="IW18" s="7">
        <v>8.2965493440126121E-3</v>
      </c>
      <c r="IX18" s="7">
        <v>1.9883810130704935E-4</v>
      </c>
      <c r="IY18" s="7">
        <v>4.7825474756402252E-4</v>
      </c>
      <c r="IZ18" s="7">
        <v>7.9535240522819736E-5</v>
      </c>
      <c r="JA18" s="9">
        <v>48.083629058274795</v>
      </c>
      <c r="JB18" s="7">
        <v>1.8457331391614763E-4</v>
      </c>
      <c r="JC18" s="7">
        <v>2.2128505196341384E-3</v>
      </c>
      <c r="JD18" s="7">
        <v>2.2104161734277663E-3</v>
      </c>
      <c r="JE18" s="7">
        <v>3.5226461806538427E-4</v>
      </c>
      <c r="JF18" s="7">
        <v>1.7230054733856834E-5</v>
      </c>
      <c r="JG18" s="7">
        <v>7.2800219695195151E-2</v>
      </c>
      <c r="JH18" s="7">
        <v>1.5677038010433221E-2</v>
      </c>
      <c r="JI18" s="7">
        <v>2.267698689025243E-3</v>
      </c>
      <c r="JJ18" s="7">
        <v>7.4452569426326472E-4</v>
      </c>
      <c r="JK18" s="7">
        <v>2.5058008079315284E-3</v>
      </c>
      <c r="JL18" s="7">
        <v>1.6479431011823823E-4</v>
      </c>
      <c r="JM18" s="7">
        <v>3.8503869640396063E-4</v>
      </c>
      <c r="JN18" s="7">
        <v>5.0792028330743551E-5</v>
      </c>
      <c r="JO18" s="7">
        <v>5.2505478529254891E-2</v>
      </c>
      <c r="JP18" s="7">
        <v>1.9250869171811735E-2</v>
      </c>
    </row>
    <row r="19" spans="1:276" hidden="1" outlineLevel="1" x14ac:dyDescent="0.35">
      <c r="A19" t="s">
        <v>11</v>
      </c>
      <c r="B19" t="s">
        <v>23</v>
      </c>
      <c r="C19" s="7">
        <v>0.79022801493238903</v>
      </c>
      <c r="D19" s="7">
        <v>9.6894936062763462E-2</v>
      </c>
      <c r="E19" s="7">
        <v>0</v>
      </c>
      <c r="F19" s="7">
        <v>6.7348266337383458E-2</v>
      </c>
      <c r="G19" s="7">
        <v>8.0374884350574841E-2</v>
      </c>
      <c r="H19" s="7">
        <v>0</v>
      </c>
      <c r="I19" s="7">
        <v>0</v>
      </c>
      <c r="J19" s="7">
        <v>1.6520051712188618E-2</v>
      </c>
      <c r="K19" s="7">
        <v>6.3980853020514261E-2</v>
      </c>
      <c r="L19" s="7">
        <v>3.3674133168691729E-3</v>
      </c>
      <c r="M19" s="7">
        <v>2.9055698896328667E-3</v>
      </c>
      <c r="N19" s="7">
        <v>2.2418517998508237E-2</v>
      </c>
      <c r="O19" s="7">
        <v>1.2782413382401655E-2</v>
      </c>
      <c r="P19" s="7">
        <v>2.2714989091530018E-2</v>
      </c>
      <c r="Q19" s="7">
        <v>7.5130664898559799E-4</v>
      </c>
      <c r="R19" s="7">
        <v>1.1701391220235405E-3</v>
      </c>
      <c r="S19" s="7">
        <v>4.4285450797516964E-4</v>
      </c>
      <c r="T19" s="7">
        <v>2.4260224484104058</v>
      </c>
      <c r="U19" s="9">
        <v>158.04980259735626</v>
      </c>
      <c r="V19" s="7">
        <v>0</v>
      </c>
      <c r="W19" s="7">
        <v>1.8060620479181631E-2</v>
      </c>
      <c r="X19" s="7">
        <v>1.8055968372556887E-2</v>
      </c>
      <c r="Y19" s="7">
        <v>7.264630148587477E-4</v>
      </c>
      <c r="Z19" s="7">
        <v>8.7498972423568218E-5</v>
      </c>
      <c r="AA19" s="7">
        <v>0.25426240758585944</v>
      </c>
      <c r="AB19" s="7">
        <v>0.14524617403003276</v>
      </c>
      <c r="AC19" s="7">
        <v>9.3397619405198654E-3</v>
      </c>
      <c r="AD19" s="7">
        <v>6.6493870250033168E-3</v>
      </c>
      <c r="AE19" s="7">
        <v>1.0776953567360288E-3</v>
      </c>
      <c r="AF19" s="7">
        <v>1.0776953567360288E-3</v>
      </c>
      <c r="AG19" s="7">
        <v>7.957837032331708E-4</v>
      </c>
      <c r="AH19" s="7">
        <v>1.5962213466832114E-4</v>
      </c>
      <c r="AI19" s="7">
        <v>0.12592285073521464</v>
      </c>
      <c r="AJ19" s="7">
        <v>6.2839163914092319E-2</v>
      </c>
      <c r="AK19" s="7">
        <v>9.9999999999999991E-6</v>
      </c>
      <c r="AL19" s="7">
        <v>9.9999999999999991E-6</v>
      </c>
      <c r="AM19" s="7">
        <v>0</v>
      </c>
      <c r="AN19" s="7">
        <v>9.9999999999999991E-6</v>
      </c>
      <c r="AO19" s="7">
        <v>2.9681350269034064E-9</v>
      </c>
      <c r="AP19" s="7">
        <v>4.5338093288008489E-9</v>
      </c>
      <c r="AQ19" s="7">
        <v>0.32572988574370687</v>
      </c>
      <c r="AR19" s="7">
        <v>3.9939834903939861E-2</v>
      </c>
      <c r="AS19" s="7">
        <v>0</v>
      </c>
      <c r="AT19" s="7">
        <v>2.7760776237463036E-2</v>
      </c>
      <c r="AU19" s="7">
        <v>3.3130313531615788E-2</v>
      </c>
      <c r="AV19" s="7">
        <v>0</v>
      </c>
      <c r="AW19" s="7">
        <v>0</v>
      </c>
      <c r="AX19" s="7">
        <v>6.8095213723240689E-3</v>
      </c>
      <c r="AY19" s="7">
        <v>2.637273742558988E-2</v>
      </c>
      <c r="AZ19" s="7">
        <v>1.3880388118731519E-3</v>
      </c>
      <c r="BA19" s="7">
        <v>1.2086807261107919E-3</v>
      </c>
      <c r="BB19" s="7">
        <v>9.3375508577200617E-3</v>
      </c>
      <c r="BC19" s="7">
        <v>5.2688767949270387E-3</v>
      </c>
      <c r="BD19" s="7">
        <v>9.3630580815167071E-3</v>
      </c>
      <c r="BE19" s="7">
        <v>3.0968660223151448E-4</v>
      </c>
      <c r="BF19" s="7">
        <v>4.8232823352077685E-4</v>
      </c>
      <c r="BG19" s="7">
        <v>1.8254345019162537E-4</v>
      </c>
      <c r="BH19" s="9">
        <v>65.147708217174483</v>
      </c>
      <c r="BI19" s="7">
        <v>0</v>
      </c>
      <c r="BJ19" s="7">
        <v>7.4445397201561032E-3</v>
      </c>
      <c r="BK19" s="7">
        <v>7.4426221341800172E-3</v>
      </c>
      <c r="BL19" s="7">
        <v>2.9944612232864773E-4</v>
      </c>
      <c r="BM19" s="7">
        <v>3.606684368518514E-5</v>
      </c>
      <c r="BN19" s="7">
        <v>0.10480628806730909</v>
      </c>
      <c r="BO19" s="7">
        <v>5.9870086579455181E-2</v>
      </c>
      <c r="BP19" s="7">
        <v>3.8498250280575626E-3</v>
      </c>
      <c r="BQ19" s="7">
        <v>2.7408596442956147E-3</v>
      </c>
      <c r="BR19" s="7">
        <v>2.2861453514623638E-3</v>
      </c>
      <c r="BS19" s="7">
        <v>4.4422315937025391E-4</v>
      </c>
      <c r="BT19" s="7">
        <v>3.2801992568312372E-4</v>
      </c>
      <c r="BU19" s="7">
        <v>6.5795819314413165E-5</v>
      </c>
      <c r="BV19" s="7">
        <v>5.1905064117491032E-2</v>
      </c>
      <c r="BW19" s="7">
        <v>2.5902136212822859E-2</v>
      </c>
      <c r="BX19" s="7">
        <v>4.1219733999379393E-6</v>
      </c>
      <c r="BY19" s="7">
        <v>4.1219733999379393E-6</v>
      </c>
      <c r="BZ19" s="7">
        <v>0</v>
      </c>
      <c r="CA19" s="7">
        <v>4.1219733999379393E-6</v>
      </c>
      <c r="CB19" s="7">
        <v>1.2234573628319925E-9</v>
      </c>
      <c r="CC19" s="7">
        <v>1.8688241453707576E-9</v>
      </c>
      <c r="CD19" s="7">
        <v>2.0372385775925941</v>
      </c>
      <c r="CE19" s="7">
        <v>0.33598210165385523</v>
      </c>
      <c r="CF19" s="7">
        <v>0</v>
      </c>
      <c r="CG19" s="7">
        <v>0.13859453748854828</v>
      </c>
      <c r="CH19" s="7">
        <v>0.27599118447621956</v>
      </c>
      <c r="CI19" s="7">
        <v>0</v>
      </c>
      <c r="CJ19" s="7">
        <v>5.9990917177635592E-2</v>
      </c>
      <c r="CK19" s="7">
        <v>0.13166481061412083</v>
      </c>
      <c r="CL19" s="7">
        <v>6.9297268744274157E-3</v>
      </c>
      <c r="CM19" s="7">
        <v>6.3648711222915296E-3</v>
      </c>
      <c r="CN19" s="7">
        <v>1.8834801589237841E-2</v>
      </c>
      <c r="CO19" s="7">
        <v>1.6237570881286755E-2</v>
      </c>
      <c r="CP19" s="7">
        <v>2.9754460881286752E-2</v>
      </c>
      <c r="CQ19" s="7">
        <v>1.056160881286761E-3</v>
      </c>
      <c r="CR19" s="7">
        <v>1.4374839198464807E-3</v>
      </c>
      <c r="CS19" s="7">
        <v>5.8170104859388522E-4</v>
      </c>
      <c r="CT19" s="7">
        <v>3.2712290975756821</v>
      </c>
      <c r="CU19" s="9">
        <v>212.92846698416534</v>
      </c>
      <c r="CV19" s="7">
        <v>0</v>
      </c>
      <c r="CW19" s="7">
        <v>3.0764267168312466E-2</v>
      </c>
      <c r="CX19" s="7">
        <v>3.0759614159999997E-2</v>
      </c>
      <c r="CY19" s="7">
        <v>7.7786559069965594E-4</v>
      </c>
      <c r="CZ19" s="7">
        <v>1.3877770199999999E-4</v>
      </c>
      <c r="DA19" s="7">
        <v>0.35979362430673956</v>
      </c>
      <c r="DB19" s="7">
        <v>0.25075626083999997</v>
      </c>
      <c r="DC19" s="7">
        <v>1.4128224131472232E-2</v>
      </c>
      <c r="DD19" s="7">
        <v>1.1437327758000002E-2</v>
      </c>
      <c r="DE19" s="7">
        <v>6.2534990793140423E-3</v>
      </c>
      <c r="DF19" s="7">
        <v>1.784088383999999E-3</v>
      </c>
      <c r="DG19" s="7">
        <v>8.5891307164395595E-4</v>
      </c>
      <c r="DH19" s="7">
        <v>2.2262819999999993E-4</v>
      </c>
      <c r="DI19" s="7">
        <v>0.15191367536381259</v>
      </c>
      <c r="DJ19" s="7">
        <v>8.881776143999999E-2</v>
      </c>
      <c r="DK19" s="7">
        <v>0.27299226967731866</v>
      </c>
      <c r="DL19" s="7">
        <v>1.7640603715453704E-2</v>
      </c>
      <c r="DM19" s="7">
        <v>0</v>
      </c>
      <c r="DN19" s="7">
        <v>5.1095001166392422E-2</v>
      </c>
      <c r="DO19" s="7">
        <v>1.5330317294122929E-2</v>
      </c>
      <c r="DP19" s="7">
        <v>0</v>
      </c>
      <c r="DQ19" s="7">
        <v>2.3102864213307788E-3</v>
      </c>
      <c r="DR19" s="7">
        <v>4.8540251108072793E-2</v>
      </c>
      <c r="DS19" s="7">
        <v>2.5547500583196206E-3</v>
      </c>
      <c r="DT19" s="7">
        <v>1.7201444031410807E-3</v>
      </c>
      <c r="DU19" s="7">
        <v>2.0123784696144783E-2</v>
      </c>
      <c r="DV19" s="7">
        <v>1.2719060192626263E-2</v>
      </c>
      <c r="DW19" s="7">
        <v>2.2780864592626258E-2</v>
      </c>
      <c r="DX19" s="7">
        <v>6.0451659262626787E-4</v>
      </c>
      <c r="DY19" s="7">
        <v>1.1446830407948107E-3</v>
      </c>
      <c r="DZ19" s="7">
        <v>3.6162208874201821E-4</v>
      </c>
      <c r="EA19" s="7">
        <v>1.9445082829291485</v>
      </c>
      <c r="EB19" s="9">
        <v>127.42644417056245</v>
      </c>
      <c r="EC19" s="7">
        <v>0</v>
      </c>
      <c r="ED19" s="7">
        <v>1.8583589704019556E-2</v>
      </c>
      <c r="EE19" s="7">
        <v>1.8578930673599996E-2</v>
      </c>
      <c r="EF19" s="7">
        <v>7.2933201390167253E-4</v>
      </c>
      <c r="EG19" s="7">
        <v>8.9416992419999965E-5</v>
      </c>
      <c r="EH19" s="7">
        <v>0.25883039626463278</v>
      </c>
      <c r="EI19" s="7">
        <v>0.14965191233639996</v>
      </c>
      <c r="EJ19" s="7">
        <v>9.5429248754975628E-3</v>
      </c>
      <c r="EK19" s="7">
        <v>6.8485458376799984E-3</v>
      </c>
      <c r="EL19" s="7">
        <v>5.5809974492651172E-3</v>
      </c>
      <c r="EM19" s="7">
        <v>1.1058022661399999E-3</v>
      </c>
      <c r="EN19" s="7">
        <v>7.9839924865061256E-4</v>
      </c>
      <c r="EO19" s="7">
        <v>1.6129087199999998E-4</v>
      </c>
      <c r="EP19" s="7">
        <v>0.12674407801955984</v>
      </c>
      <c r="EQ19" s="7">
        <v>6.3566502872399969E-2</v>
      </c>
      <c r="ER19" s="7">
        <v>0.57115029313963128</v>
      </c>
      <c r="ES19" s="7">
        <v>1.4498228630163234E-2</v>
      </c>
      <c r="ET19" s="7">
        <v>0</v>
      </c>
      <c r="EU19" s="7">
        <v>2.7857948336849226E-2</v>
      </c>
      <c r="EV19" s="7">
        <v>1.3365775940920442E-2</v>
      </c>
      <c r="EW19" s="7">
        <v>0</v>
      </c>
      <c r="EX19" s="7">
        <v>1.1324526892427945E-3</v>
      </c>
      <c r="EY19" s="7">
        <v>2.6465050920006759E-2</v>
      </c>
      <c r="EZ19" s="7">
        <v>1.3928974168424613E-3</v>
      </c>
      <c r="FA19" s="7">
        <v>1.7919098372861364E-3</v>
      </c>
      <c r="FB19" s="7">
        <v>3.0717686905084363E-2</v>
      </c>
      <c r="FC19" s="7">
        <v>9.3970127358612016E-3</v>
      </c>
      <c r="FD19" s="7">
        <v>1.5422211685275274E-2</v>
      </c>
      <c r="FE19" s="7">
        <v>7.3901073666463154E-4</v>
      </c>
      <c r="FF19" s="7">
        <v>9.4988268245417584E-4</v>
      </c>
      <c r="FG19" s="7">
        <v>4.6641499632356468E-4</v>
      </c>
      <c r="FH19" s="7">
        <v>2.5431243746840813</v>
      </c>
      <c r="FI19" s="9">
        <v>164.35294946534168</v>
      </c>
      <c r="FJ19" s="7">
        <v>0</v>
      </c>
      <c r="FK19" s="7">
        <v>4.0802184552199651E-3</v>
      </c>
      <c r="FL19" s="7">
        <v>4.0755813094894176E-3</v>
      </c>
      <c r="FM19" s="7">
        <v>6.6836714521234487E-4</v>
      </c>
      <c r="FN19" s="7">
        <v>3.1457972583141384E-5</v>
      </c>
      <c r="FO19" s="7">
        <v>0.13767144192508587</v>
      </c>
      <c r="FP19" s="7">
        <v>2.9005797998436656E-2</v>
      </c>
      <c r="FQ19" s="7">
        <v>4.0577995328743314E-3</v>
      </c>
      <c r="FR19" s="7">
        <v>1.3760767007513688E-3</v>
      </c>
      <c r="FS19" s="7">
        <v>4.7564554176582176E-3</v>
      </c>
      <c r="FT19" s="7">
        <v>3.0228140117898251E-4</v>
      </c>
      <c r="FU19" s="7">
        <v>7.2627575132967368E-4</v>
      </c>
      <c r="FV19" s="7">
        <v>9.2160039983931475E-5</v>
      </c>
      <c r="FW19" s="7">
        <v>9.7824386854334394E-2</v>
      </c>
      <c r="FX19" s="7">
        <v>3.4943573363617794E-2</v>
      </c>
      <c r="FY19" s="7">
        <v>0.62277465650522557</v>
      </c>
      <c r="FZ19" s="7">
        <v>0.10270821505679702</v>
      </c>
      <c r="GA19" s="7">
        <v>0</v>
      </c>
      <c r="GB19" s="7">
        <v>4.2367725816348692E-2</v>
      </c>
      <c r="GC19" s="7">
        <v>8.4369261902432172E-2</v>
      </c>
      <c r="GD19" s="7">
        <v>0</v>
      </c>
      <c r="GE19" s="7">
        <v>1.8338953154364835E-2</v>
      </c>
      <c r="GF19" s="7">
        <v>4.0249339525531259E-2</v>
      </c>
      <c r="GG19" s="7">
        <v>2.1183862908174347E-3</v>
      </c>
      <c r="GH19" s="7">
        <v>1.9501790430209093E-3</v>
      </c>
      <c r="GI19" s="7">
        <v>5.7690441005070654E-3</v>
      </c>
      <c r="GJ19" s="7">
        <v>4.9637522768798039E-3</v>
      </c>
      <c r="GK19" s="7">
        <v>9.0958046635553225E-3</v>
      </c>
      <c r="GL19" s="7">
        <v>3.2286362397225115E-4</v>
      </c>
      <c r="GM19" s="7">
        <v>4.3943235920461962E-4</v>
      </c>
      <c r="GN19" s="7">
        <v>1.7782339030457568E-4</v>
      </c>
      <c r="GO19" s="9">
        <v>65.091273228758951</v>
      </c>
      <c r="GP19" s="7">
        <v>0</v>
      </c>
      <c r="GQ19" s="7">
        <v>9.4044978968645006E-3</v>
      </c>
      <c r="GR19" s="7">
        <v>9.4030754931826808E-3</v>
      </c>
      <c r="GS19" s="7">
        <v>2.3779000721048079E-4</v>
      </c>
      <c r="GT19" s="7">
        <v>4.2423718382441801E-5</v>
      </c>
      <c r="GU19" s="7">
        <v>0.10998729027367228</v>
      </c>
      <c r="GV19" s="7">
        <v>7.6655059416607704E-2</v>
      </c>
      <c r="GW19" s="7">
        <v>4.3189344769348952E-3</v>
      </c>
      <c r="GX19" s="7">
        <v>3.4963395766063081E-3</v>
      </c>
      <c r="GY19" s="7">
        <v>1.9116664998940394E-3</v>
      </c>
      <c r="GZ19" s="7">
        <v>5.453877826295298E-4</v>
      </c>
      <c r="HA19" s="7">
        <v>2.6256585705981242E-4</v>
      </c>
      <c r="HB19" s="7">
        <v>6.8056437919615718E-5</v>
      </c>
      <c r="HC19" s="7">
        <v>4.6439326269259527E-2</v>
      </c>
      <c r="HD19" s="7">
        <v>2.7151189595929881E-2</v>
      </c>
      <c r="HE19" s="7">
        <v>0.1403914151839413</v>
      </c>
      <c r="HF19" s="7">
        <v>9.0720126369842127E-3</v>
      </c>
      <c r="HG19" s="7">
        <v>0</v>
      </c>
      <c r="HH19" s="7">
        <v>2.6276566479534073E-2</v>
      </c>
      <c r="HI19" s="7">
        <v>7.8839043416311944E-3</v>
      </c>
      <c r="HJ19" s="7">
        <v>0</v>
      </c>
      <c r="HK19" s="7">
        <v>1.1881082953530203E-3</v>
      </c>
      <c r="HL19" s="7">
        <v>2.4962738155557381E-2</v>
      </c>
      <c r="HM19" s="7">
        <v>1.3138283239767035E-3</v>
      </c>
      <c r="HN19" s="7">
        <v>8.8567826377232894E-4</v>
      </c>
      <c r="HO19" s="7">
        <v>1.0366789970527769E-2</v>
      </c>
      <c r="HP19" s="7">
        <v>6.5410162066610808E-3</v>
      </c>
      <c r="HQ19" s="7">
        <v>1.1715488585273527E-2</v>
      </c>
      <c r="HR19" s="7">
        <v>3.1088404093380478E-4</v>
      </c>
      <c r="HS19" s="7">
        <v>5.8867480835334625E-4</v>
      </c>
      <c r="HT19" s="7">
        <v>1.8597096855626743E-4</v>
      </c>
      <c r="HU19" s="9">
        <v>65.53144838170148</v>
      </c>
      <c r="HV19" s="7">
        <v>0</v>
      </c>
      <c r="HW19" s="7">
        <v>9.5569609382305173E-3</v>
      </c>
      <c r="HX19" s="7">
        <v>9.5545649441067266E-3</v>
      </c>
      <c r="HY19" s="7">
        <v>3.7507272162555613E-4</v>
      </c>
      <c r="HZ19" s="7">
        <v>4.5984372092930834E-5</v>
      </c>
      <c r="IA19" s="7">
        <v>0.13310840511038524</v>
      </c>
      <c r="IB19" s="7">
        <v>7.6961313896266328E-2</v>
      </c>
      <c r="IC19" s="7">
        <v>4.9076288125254955E-3</v>
      </c>
      <c r="ID19" s="7">
        <v>3.5219936565986524E-3</v>
      </c>
      <c r="IE19" s="7">
        <v>2.8701330296511118E-3</v>
      </c>
      <c r="IF19" s="7">
        <v>5.6867963785387063E-4</v>
      </c>
      <c r="IG19" s="7">
        <v>4.1059184764588835E-4</v>
      </c>
      <c r="IH19" s="7">
        <v>8.2946868067353393E-5</v>
      </c>
      <c r="II19" s="7">
        <v>6.5180528739448948E-2</v>
      </c>
      <c r="IJ19" s="7">
        <v>3.2690271072872652E-2</v>
      </c>
      <c r="IK19" s="7">
        <v>0.22458606382968677</v>
      </c>
      <c r="IL19" s="7">
        <v>5.7009514652480485E-3</v>
      </c>
      <c r="IM19" s="7">
        <v>0</v>
      </c>
      <c r="IN19" s="7">
        <v>1.0954221749500505E-2</v>
      </c>
      <c r="IO19" s="7">
        <v>5.2556516991351656E-3</v>
      </c>
      <c r="IP19" s="7">
        <v>0</v>
      </c>
      <c r="IQ19" s="7">
        <v>4.4529976611288355E-4</v>
      </c>
      <c r="IR19" s="7">
        <v>1.040651066202548E-2</v>
      </c>
      <c r="IS19" s="7">
        <v>5.4771108747502526E-4</v>
      </c>
      <c r="IT19" s="7">
        <v>7.1523927849212487E-4</v>
      </c>
      <c r="IU19" s="7">
        <v>1.2778098465121767E-2</v>
      </c>
      <c r="IV19" s="7">
        <v>3.6950661278721568E-3</v>
      </c>
      <c r="IW19" s="7">
        <v>6.0642774056975102E-3</v>
      </c>
      <c r="IX19" s="7">
        <v>2.9059166119487775E-4</v>
      </c>
      <c r="IY19" s="7">
        <v>3.7351011689004589E-4</v>
      </c>
      <c r="IZ19" s="7">
        <v>1.8340235380013805E-4</v>
      </c>
      <c r="JA19" s="9">
        <v>64.626390711133965</v>
      </c>
      <c r="JB19" s="7">
        <v>0</v>
      </c>
      <c r="JC19" s="7">
        <v>1.6044116818812011E-3</v>
      </c>
      <c r="JD19" s="7">
        <v>1.6025882768693554E-3</v>
      </c>
      <c r="JE19" s="7">
        <v>2.6281339279577034E-4</v>
      </c>
      <c r="JF19" s="7">
        <v>1.2369812855515275E-5</v>
      </c>
      <c r="JG19" s="7">
        <v>5.4134765603899369E-2</v>
      </c>
      <c r="JH19" s="7">
        <v>1.1405575868478665E-2</v>
      </c>
      <c r="JI19" s="7">
        <v>1.5955961781768586E-3</v>
      </c>
      <c r="JJ19" s="7">
        <v>5.4109689421788965E-4</v>
      </c>
      <c r="JK19" s="7">
        <v>1.8703196214102139E-3</v>
      </c>
      <c r="JL19" s="7">
        <v>1.1886221695961422E-4</v>
      </c>
      <c r="JM19" s="7">
        <v>2.855840471506217E-4</v>
      </c>
      <c r="JN19" s="7">
        <v>3.6238903964490543E-5</v>
      </c>
      <c r="JO19" s="7">
        <v>3.8466222033079527E-2</v>
      </c>
      <c r="JP19" s="7">
        <v>1.3740410697749957E-2</v>
      </c>
    </row>
    <row r="20" spans="1:276" hidden="1" outlineLevel="1" x14ac:dyDescent="0.35">
      <c r="A20" t="s">
        <v>11</v>
      </c>
      <c r="B20" t="s">
        <v>22</v>
      </c>
      <c r="C20" s="7">
        <v>0.90393652005070901</v>
      </c>
      <c r="D20" s="7">
        <v>0.17687533533826572</v>
      </c>
      <c r="E20" s="7">
        <v>0</v>
      </c>
      <c r="F20" s="7">
        <v>8.1055269356355736E-2</v>
      </c>
      <c r="G20" s="7">
        <v>0.11188073954907241</v>
      </c>
      <c r="H20" s="7">
        <v>0</v>
      </c>
      <c r="I20" s="7">
        <v>0</v>
      </c>
      <c r="J20" s="7">
        <v>6.4994595789193324E-2</v>
      </c>
      <c r="K20" s="7">
        <v>7.8759839289903336E-2</v>
      </c>
      <c r="L20" s="7">
        <v>2.2954300664523933E-3</v>
      </c>
      <c r="M20" s="7">
        <v>1.5941384221023253E-3</v>
      </c>
      <c r="N20" s="7">
        <v>2.3349166377785394E-2</v>
      </c>
      <c r="O20" s="7">
        <v>1.32131483586069E-2</v>
      </c>
      <c r="P20" s="7">
        <v>2.3216378040606896E-2</v>
      </c>
      <c r="Q20" s="7">
        <v>1.1153991006068987E-3</v>
      </c>
      <c r="R20" s="7">
        <v>1.1943020705650349E-3</v>
      </c>
      <c r="S20" s="7">
        <v>5.0192959527310438E-4</v>
      </c>
      <c r="T20" s="7">
        <v>3.0738898244144699</v>
      </c>
      <c r="U20" s="9">
        <v>177.59596385579809</v>
      </c>
      <c r="V20" s="7">
        <v>0</v>
      </c>
      <c r="W20" s="7">
        <v>1.8301286774608811E-2</v>
      </c>
      <c r="X20" s="7">
        <v>1.8296592909407997E-2</v>
      </c>
      <c r="Y20" s="7">
        <v>7.331989022143087E-4</v>
      </c>
      <c r="Z20" s="7">
        <v>8.8499344512599988E-5</v>
      </c>
      <c r="AA20" s="7">
        <v>0.25723008594964841</v>
      </c>
      <c r="AB20" s="7">
        <v>0.14723529299089202</v>
      </c>
      <c r="AC20" s="7">
        <v>9.4542916138212769E-3</v>
      </c>
      <c r="AD20" s="7">
        <v>6.7397671603404005E-3</v>
      </c>
      <c r="AE20" s="7">
        <v>1.0912220318141999E-3</v>
      </c>
      <c r="AF20" s="7">
        <v>1.0912220318141999E-3</v>
      </c>
      <c r="AG20" s="7">
        <v>8.0282691322266619E-4</v>
      </c>
      <c r="AH20" s="7">
        <v>1.6095498515999993E-4</v>
      </c>
      <c r="AI20" s="7">
        <v>0.12703274473882054</v>
      </c>
      <c r="AJ20" s="7">
        <v>6.3382801563971997E-2</v>
      </c>
      <c r="AK20" s="7">
        <v>3.8999999999999988E-4</v>
      </c>
      <c r="AL20" s="7">
        <v>2.6000000000000003E-4</v>
      </c>
      <c r="AM20" s="7">
        <v>3.6000000000000008E-4</v>
      </c>
      <c r="AN20" s="7">
        <v>3.2000000000000003E-4</v>
      </c>
      <c r="AO20" s="7">
        <v>2.6999999999999998E-9</v>
      </c>
      <c r="AP20" s="7">
        <v>4.0999999999999995E-9</v>
      </c>
      <c r="AQ20" s="7">
        <v>0.2940692645751854</v>
      </c>
      <c r="AR20" s="7">
        <v>5.7541208514836024E-2</v>
      </c>
      <c r="AS20" s="7">
        <v>0</v>
      </c>
      <c r="AT20" s="7">
        <v>2.6368957245172422E-2</v>
      </c>
      <c r="AU20" s="7">
        <v>3.6397120892380716E-2</v>
      </c>
      <c r="AV20" s="7">
        <v>0</v>
      </c>
      <c r="AW20" s="7">
        <v>0</v>
      </c>
      <c r="AX20" s="7">
        <v>2.1144087622455301E-2</v>
      </c>
      <c r="AY20" s="7">
        <v>2.5622206321238569E-2</v>
      </c>
      <c r="AZ20" s="7">
        <v>7.4675092393385923E-4</v>
      </c>
      <c r="BA20" s="7">
        <v>5.2005103423015029E-4</v>
      </c>
      <c r="BB20" s="7">
        <v>7.6073466987136963E-3</v>
      </c>
      <c r="BC20" s="7">
        <v>4.298510718784075E-3</v>
      </c>
      <c r="BD20" s="7">
        <v>7.5527684356836919E-3</v>
      </c>
      <c r="BE20" s="7">
        <v>3.6286242003464306E-4</v>
      </c>
      <c r="BF20" s="7">
        <v>3.8853118972555608E-4</v>
      </c>
      <c r="BG20" s="7">
        <v>1.6328808901558937E-4</v>
      </c>
      <c r="BH20" s="9">
        <v>57.775643891084322</v>
      </c>
      <c r="BI20" s="7">
        <v>0</v>
      </c>
      <c r="BJ20" s="7">
        <v>5.9537874875183385E-3</v>
      </c>
      <c r="BK20" s="7">
        <v>5.9522604759893192E-3</v>
      </c>
      <c r="BL20" s="7">
        <v>2.3852478263562099E-4</v>
      </c>
      <c r="BM20" s="7">
        <v>2.8790669011521207E-5</v>
      </c>
      <c r="BN20" s="7">
        <v>8.3682272509115363E-2</v>
      </c>
      <c r="BO20" s="7">
        <v>4.7898689088161493E-2</v>
      </c>
      <c r="BP20" s="7">
        <v>3.0756767984103594E-3</v>
      </c>
      <c r="BQ20" s="7">
        <v>2.1925857936773065E-3</v>
      </c>
      <c r="BR20" s="7">
        <v>1.8217560846814963E-3</v>
      </c>
      <c r="BS20" s="7">
        <v>3.5499711900769299E-4</v>
      </c>
      <c r="BT20" s="7">
        <v>2.6117621615654124E-4</v>
      </c>
      <c r="BU20" s="7">
        <v>5.2361988995704982E-5</v>
      </c>
      <c r="BV20" s="7">
        <v>4.132638187935652E-2</v>
      </c>
      <c r="BW20" s="7">
        <v>2.0619737591292969E-2</v>
      </c>
      <c r="BX20" s="7">
        <v>1.2687507434469911E-4</v>
      </c>
      <c r="BY20" s="7">
        <v>8.4583382896466093E-5</v>
      </c>
      <c r="BZ20" s="7">
        <v>1.1711545324126077E-4</v>
      </c>
      <c r="CA20" s="7">
        <v>1.0410262510334285E-4</v>
      </c>
      <c r="CB20" s="7">
        <v>8.7836589930945533E-10</v>
      </c>
      <c r="CC20" s="7">
        <v>1.3338148841365805E-9</v>
      </c>
      <c r="CD20" s="7">
        <v>1.6574207361318927</v>
      </c>
      <c r="CE20" s="7">
        <v>0.35871047158604147</v>
      </c>
      <c r="CF20" s="7">
        <v>0</v>
      </c>
      <c r="CG20" s="7">
        <v>0.15509185114060053</v>
      </c>
      <c r="CH20" s="7">
        <v>0.22093207895152889</v>
      </c>
      <c r="CI20" s="7">
        <v>0</v>
      </c>
      <c r="CJ20" s="7">
        <v>0.13777839263451255</v>
      </c>
      <c r="CK20" s="7">
        <v>0.15076445235195543</v>
      </c>
      <c r="CL20" s="7">
        <v>4.327398788645089E-3</v>
      </c>
      <c r="CM20" s="7">
        <v>3.651191148460188E-3</v>
      </c>
      <c r="CN20" s="7">
        <v>9.6332387210733821E-3</v>
      </c>
      <c r="CO20" s="7">
        <v>1.6542876256721625E-2</v>
      </c>
      <c r="CP20" s="7">
        <v>3.0059766256721618E-2</v>
      </c>
      <c r="CQ20" s="7">
        <v>1.3614662567216279E-3</v>
      </c>
      <c r="CR20" s="7">
        <v>1.4464508935082439E-3</v>
      </c>
      <c r="CS20" s="7">
        <v>6.1265981552473237E-4</v>
      </c>
      <c r="CT20" s="7">
        <v>4.5418376482252176</v>
      </c>
      <c r="CU20" s="9">
        <v>262.19696385147739</v>
      </c>
      <c r="CV20" s="7">
        <v>0</v>
      </c>
      <c r="CW20" s="7">
        <v>3.0764308025200807E-2</v>
      </c>
      <c r="CX20" s="7">
        <v>3.0759614159999997E-2</v>
      </c>
      <c r="CY20" s="7">
        <v>7.8347725970170879E-4</v>
      </c>
      <c r="CZ20" s="7">
        <v>1.3877770199999994E-4</v>
      </c>
      <c r="DA20" s="7">
        <v>0.36075105379875633</v>
      </c>
      <c r="DB20" s="7">
        <v>0.25075626084000002</v>
      </c>
      <c r="DC20" s="7">
        <v>1.4151852211480876E-2</v>
      </c>
      <c r="DD20" s="7">
        <v>1.1437327758E-2</v>
      </c>
      <c r="DE20" s="7">
        <v>6.2927438434533982E-3</v>
      </c>
      <c r="DF20" s="7">
        <v>1.7840883839999996E-3</v>
      </c>
      <c r="DG20" s="7">
        <v>8.6450012806266619E-4</v>
      </c>
      <c r="DH20" s="7">
        <v>2.226281999999999E-4</v>
      </c>
      <c r="DI20" s="7">
        <v>0.15246770461484851</v>
      </c>
      <c r="DJ20" s="7">
        <v>8.8817761439999962E-2</v>
      </c>
      <c r="DK20" s="7">
        <v>0.33387654476360434</v>
      </c>
      <c r="DL20" s="7">
        <v>8.5827154361781885E-2</v>
      </c>
      <c r="DM20" s="7">
        <v>0</v>
      </c>
      <c r="DN20" s="7">
        <v>4.8632345626574258E-2</v>
      </c>
      <c r="DO20" s="7">
        <v>5.7932073567493844E-2</v>
      </c>
      <c r="DP20" s="7">
        <v>0</v>
      </c>
      <c r="DQ20" s="7">
        <v>2.7895080794288044E-2</v>
      </c>
      <c r="DR20" s="7">
        <v>4.7239965722048194E-2</v>
      </c>
      <c r="DS20" s="7">
        <v>1.3923799045260624E-3</v>
      </c>
      <c r="DT20" s="7">
        <v>5.1272171636543393E-4</v>
      </c>
      <c r="DU20" s="7">
        <v>2.1723409263591419E-2</v>
      </c>
      <c r="DV20" s="7">
        <v>1.2992704487499238E-2</v>
      </c>
      <c r="DW20" s="7">
        <v>2.3054508887499242E-2</v>
      </c>
      <c r="DX20" s="7">
        <v>8.7816088749923383E-4</v>
      </c>
      <c r="DY20" s="7">
        <v>1.1552727164248855E-3</v>
      </c>
      <c r="DZ20" s="7">
        <v>3.9517239937465526E-4</v>
      </c>
      <c r="EA20" s="7">
        <v>2.3630822853498352</v>
      </c>
      <c r="EB20" s="9">
        <v>136.63059190325339</v>
      </c>
      <c r="EC20" s="7">
        <v>0</v>
      </c>
      <c r="ED20" s="7">
        <v>1.858362453880082E-2</v>
      </c>
      <c r="EE20" s="7">
        <v>1.8578930673600013E-2</v>
      </c>
      <c r="EF20" s="7">
        <v>7.3411655012170897E-4</v>
      </c>
      <c r="EG20" s="7">
        <v>8.9416992420000046E-5</v>
      </c>
      <c r="EH20" s="7">
        <v>0.25964670529515654</v>
      </c>
      <c r="EI20" s="7">
        <v>0.14965191233640013</v>
      </c>
      <c r="EJ20" s="7">
        <v>9.5630702911608852E-3</v>
      </c>
      <c r="EK20" s="7">
        <v>6.8485458376800028E-3</v>
      </c>
      <c r="EL20" s="7">
        <v>5.6144577255934002E-3</v>
      </c>
      <c r="EM20" s="7">
        <v>1.1058022661400004E-3</v>
      </c>
      <c r="EN20" s="7">
        <v>8.0316280006266646E-4</v>
      </c>
      <c r="EO20" s="7">
        <v>1.6129087200000003E-4</v>
      </c>
      <c r="EP20" s="7">
        <v>0.12721644604724858</v>
      </c>
      <c r="EQ20" s="7">
        <v>6.3566502872400038E-2</v>
      </c>
      <c r="ER20" s="7">
        <v>0.9746051294918191</v>
      </c>
      <c r="ES20" s="7">
        <v>0.11983895365513728</v>
      </c>
      <c r="ET20" s="7">
        <v>0</v>
      </c>
      <c r="EU20" s="7">
        <v>5.042890886943939E-2</v>
      </c>
      <c r="EV20" s="7">
        <v>7.6630830479968035E-2</v>
      </c>
      <c r="EW20" s="7">
        <v>0</v>
      </c>
      <c r="EX20" s="7">
        <v>4.3208123175169241E-2</v>
      </c>
      <c r="EY20" s="7">
        <v>4.8953030829022144E-2</v>
      </c>
      <c r="EZ20" s="7">
        <v>1.4758780404172604E-3</v>
      </c>
      <c r="FA20" s="7">
        <v>1.0307805167671582E-3</v>
      </c>
      <c r="FB20" s="7">
        <v>4.11782547337744E-2</v>
      </c>
      <c r="FC20" s="7">
        <v>9.8645279702434824E-3</v>
      </c>
      <c r="FD20" s="7">
        <v>1.5870404970243484E-2</v>
      </c>
      <c r="FE20" s="7">
        <v>1.2198149702434817E-3</v>
      </c>
      <c r="FF20" s="7">
        <v>9.7629457203652226E-4</v>
      </c>
      <c r="FG20" s="7">
        <v>5.4891673660956662E-4</v>
      </c>
      <c r="FH20" s="7">
        <v>2.5748635083202815</v>
      </c>
      <c r="FI20" s="9">
        <v>148.83600067391106</v>
      </c>
      <c r="FJ20" s="7">
        <v>0</v>
      </c>
      <c r="FK20" s="7">
        <v>4.0038363532008125E-3</v>
      </c>
      <c r="FL20" s="7">
        <v>3.9991424880000013E-3</v>
      </c>
      <c r="FM20" s="7">
        <v>6.7587262130170908E-4</v>
      </c>
      <c r="FN20" s="7">
        <v>3.1173063600000003E-5</v>
      </c>
      <c r="FO20" s="7">
        <v>0.13835809827075646</v>
      </c>
      <c r="FP20" s="7">
        <v>2.8363305312000001E-2</v>
      </c>
      <c r="FQ20" s="7">
        <v>4.0615397228808796E-3</v>
      </c>
      <c r="FR20" s="7">
        <v>1.3470152694000002E-3</v>
      </c>
      <c r="FS20" s="7">
        <v>4.806805615653398E-3</v>
      </c>
      <c r="FT20" s="7">
        <v>2.9815015619999999E-4</v>
      </c>
      <c r="FU20" s="7">
        <v>7.3376618806266641E-4</v>
      </c>
      <c r="FV20" s="7">
        <v>9.1894260000000003E-5</v>
      </c>
      <c r="FW20" s="7">
        <v>9.8479116866848557E-2</v>
      </c>
      <c r="FX20" s="7">
        <v>3.4829173692000004E-2</v>
      </c>
      <c r="FY20" s="7">
        <v>0.36492293747654153</v>
      </c>
      <c r="FZ20" s="7">
        <v>7.8979148831137172E-2</v>
      </c>
      <c r="GA20" s="7">
        <v>0</v>
      </c>
      <c r="GB20" s="7">
        <v>3.4147378914172501E-2</v>
      </c>
      <c r="GC20" s="7">
        <v>4.8643764058334635E-2</v>
      </c>
      <c r="GD20" s="7">
        <v>0</v>
      </c>
      <c r="GE20" s="7">
        <v>3.0335384772802551E-2</v>
      </c>
      <c r="GF20" s="7">
        <v>3.3194593032375048E-2</v>
      </c>
      <c r="GG20" s="7">
        <v>9.5278588179744327E-4</v>
      </c>
      <c r="GH20" s="7">
        <v>8.08724119932368E-4</v>
      </c>
      <c r="GI20" s="7">
        <v>2.1335839964279342E-3</v>
      </c>
      <c r="GJ20" s="7">
        <v>3.6423310426311633E-3</v>
      </c>
      <c r="GK20" s="7">
        <v>6.6184149643631297E-3</v>
      </c>
      <c r="GL20" s="7">
        <v>2.997611016002825E-4</v>
      </c>
      <c r="GM20" s="7">
        <v>3.1847261076658334E-4</v>
      </c>
      <c r="GN20" s="7">
        <v>1.3489249572012715E-4</v>
      </c>
      <c r="GO20" s="9">
        <v>57.729268229993721</v>
      </c>
      <c r="GP20" s="7">
        <v>0</v>
      </c>
      <c r="GQ20" s="7">
        <v>6.7735375871971941E-3</v>
      </c>
      <c r="GR20" s="7">
        <v>6.7725041145008181E-3</v>
      </c>
      <c r="GS20" s="7">
        <v>1.7250226018269559E-4</v>
      </c>
      <c r="GT20" s="7">
        <v>3.0555407909445901E-5</v>
      </c>
      <c r="GU20" s="7">
        <v>7.9428434422292624E-2</v>
      </c>
      <c r="GV20" s="7">
        <v>5.521030918795309E-2</v>
      </c>
      <c r="GW20" s="7">
        <v>3.1158868518805154E-3</v>
      </c>
      <c r="GX20" s="7">
        <v>2.5182158949405178E-3</v>
      </c>
      <c r="GY20" s="7">
        <v>1.3855061168715204E-3</v>
      </c>
      <c r="GZ20" s="7">
        <v>3.9281201182899084E-4</v>
      </c>
      <c r="HA20" s="7">
        <v>1.9034148620448399E-4</v>
      </c>
      <c r="HB20" s="7">
        <v>4.901720784471344E-5</v>
      </c>
      <c r="HC20" s="7">
        <v>3.3569606935295732E-2</v>
      </c>
      <c r="HD20" s="7">
        <v>1.9555468142879728E-2</v>
      </c>
      <c r="HE20" s="7">
        <v>0.14128858179569342</v>
      </c>
      <c r="HF20" s="7">
        <v>3.632000243659559E-2</v>
      </c>
      <c r="HG20" s="7">
        <v>0</v>
      </c>
      <c r="HH20" s="7">
        <v>2.0580047477853546E-2</v>
      </c>
      <c r="HI20" s="7">
        <v>2.451547029345932E-2</v>
      </c>
      <c r="HJ20" s="7">
        <v>0</v>
      </c>
      <c r="HK20" s="7">
        <v>1.1804532143136268E-2</v>
      </c>
      <c r="HL20" s="7">
        <v>1.9990825548021365E-2</v>
      </c>
      <c r="HM20" s="7">
        <v>5.8922192983217752E-4</v>
      </c>
      <c r="HN20" s="7">
        <v>2.1660005618638395E-4</v>
      </c>
      <c r="HO20" s="7">
        <v>9.1893393019035624E-3</v>
      </c>
      <c r="HP20" s="7">
        <v>5.4982023131605754E-3</v>
      </c>
      <c r="HQ20" s="7">
        <v>9.7561176901997775E-3</v>
      </c>
      <c r="HR20" s="7">
        <v>3.7161671980001719E-4</v>
      </c>
      <c r="HS20" s="7">
        <v>4.8888382922046938E-4</v>
      </c>
      <c r="HT20" s="7">
        <v>1.6722752391000771E-4</v>
      </c>
      <c r="HU20" s="9">
        <v>57.818804173815025</v>
      </c>
      <c r="HV20" s="7">
        <v>0</v>
      </c>
      <c r="HW20" s="7">
        <v>7.8641461848416618E-3</v>
      </c>
      <c r="HX20" s="7">
        <v>7.8621598531637867E-3</v>
      </c>
      <c r="HY20" s="7">
        <v>3.1066059555900265E-4</v>
      </c>
      <c r="HZ20" s="7">
        <v>3.7839136188506688E-5</v>
      </c>
      <c r="IA20" s="7">
        <v>0.10987628611363316</v>
      </c>
      <c r="IB20" s="7">
        <v>6.3329116071912536E-2</v>
      </c>
      <c r="IC20" s="7">
        <v>4.0468630104199474E-3</v>
      </c>
      <c r="ID20" s="7">
        <v>2.8981410762283851E-3</v>
      </c>
      <c r="IE20" s="7">
        <v>2.3759044534338867E-3</v>
      </c>
      <c r="IF20" s="7">
        <v>4.6794911586258846E-4</v>
      </c>
      <c r="IG20" s="7">
        <v>3.3987931992125471E-4</v>
      </c>
      <c r="IH20" s="7">
        <v>6.8254445898874912E-5</v>
      </c>
      <c r="II20" s="7">
        <v>5.3834962428494164E-2</v>
      </c>
      <c r="IJ20" s="7">
        <v>2.6899826242398291E-2</v>
      </c>
      <c r="IK20" s="7">
        <v>0.37850749227775765</v>
      </c>
      <c r="IL20" s="7">
        <v>4.6541866498125355E-2</v>
      </c>
      <c r="IM20" s="7">
        <v>0</v>
      </c>
      <c r="IN20" s="7">
        <v>1.9585080415519505E-2</v>
      </c>
      <c r="IO20" s="7">
        <v>2.9761123349780316E-2</v>
      </c>
      <c r="IP20" s="7">
        <v>0</v>
      </c>
      <c r="IQ20" s="7">
        <v>1.6780743148345031E-2</v>
      </c>
      <c r="IR20" s="7">
        <v>1.9011893512350397E-2</v>
      </c>
      <c r="IS20" s="7">
        <v>5.7318690316911312E-4</v>
      </c>
      <c r="IT20" s="7">
        <v>4.0315101903099242E-4</v>
      </c>
      <c r="IU20" s="7">
        <v>1.6037842753329118E-2</v>
      </c>
      <c r="IV20" s="7">
        <v>3.8310877211035666E-3</v>
      </c>
      <c r="IW20" s="7">
        <v>6.1635907763501509E-3</v>
      </c>
      <c r="IX20" s="7">
        <v>4.7373966282167351E-4</v>
      </c>
      <c r="IY20" s="7">
        <v>3.7916362124896093E-4</v>
      </c>
      <c r="IZ20" s="7">
        <v>2.1318284826975302E-4</v>
      </c>
      <c r="JA20" s="9">
        <v>57.803452568639102</v>
      </c>
      <c r="JB20" s="7">
        <v>0</v>
      </c>
      <c r="JC20" s="7">
        <v>1.5549703276554346E-3</v>
      </c>
      <c r="JD20" s="7">
        <v>1.5531473707547515E-3</v>
      </c>
      <c r="JE20" s="7">
        <v>2.6248871799135318E-4</v>
      </c>
      <c r="JF20" s="7">
        <v>1.2106685849276657E-5</v>
      </c>
      <c r="JG20" s="7">
        <v>5.3734148557262634E-2</v>
      </c>
      <c r="JH20" s="7">
        <v>1.1015459740039918E-2</v>
      </c>
      <c r="JI20" s="7">
        <v>1.5773805911484737E-3</v>
      </c>
      <c r="JJ20" s="7">
        <v>5.2314045581341453E-4</v>
      </c>
      <c r="JK20" s="7">
        <v>1.8668195809684416E-3</v>
      </c>
      <c r="JL20" s="7">
        <v>1.1579260618536591E-4</v>
      </c>
      <c r="JM20" s="7">
        <v>2.8497284834384893E-4</v>
      </c>
      <c r="JN20" s="7">
        <v>3.5688983009412965E-5</v>
      </c>
      <c r="JO20" s="7">
        <v>3.8246344533847391E-2</v>
      </c>
      <c r="JP20" s="7">
        <v>1.3526609693855539E-2</v>
      </c>
    </row>
    <row r="21" spans="1:276" hidden="1" outlineLevel="1" x14ac:dyDescent="0.35">
      <c r="A21" t="s">
        <v>12</v>
      </c>
      <c r="B21" t="s">
        <v>18</v>
      </c>
      <c r="C21" s="7">
        <v>3.0994752751162866</v>
      </c>
      <c r="D21" s="7">
        <v>0.45059117317623543</v>
      </c>
      <c r="E21" s="7">
        <v>0.26921872785796014</v>
      </c>
      <c r="F21" s="7">
        <v>0.18860973018112209</v>
      </c>
      <c r="G21" s="7">
        <v>0.42877195688600167</v>
      </c>
      <c r="H21" s="7">
        <v>0.26921872785796014</v>
      </c>
      <c r="I21" s="7">
        <v>7.8689044965655312E-3</v>
      </c>
      <c r="J21" s="7">
        <v>2.1819216290233704E-2</v>
      </c>
      <c r="K21" s="7">
        <v>0.18176308678259892</v>
      </c>
      <c r="L21" s="7">
        <v>6.8466433985231922E-3</v>
      </c>
      <c r="M21" s="7">
        <v>5.5532350031021168E-3</v>
      </c>
      <c r="N21" s="7">
        <v>2.7651208323989852E-2</v>
      </c>
      <c r="O21" s="7">
        <v>1.8264430021667048E-2</v>
      </c>
      <c r="P21" s="7">
        <v>3.2197304967002224E-2</v>
      </c>
      <c r="Q21" s="7">
        <v>1.3857388010285764E-3</v>
      </c>
      <c r="R21" s="7">
        <v>1.7690396860659369E-3</v>
      </c>
      <c r="S21" s="7">
        <v>6.8367182915099142E-4</v>
      </c>
      <c r="T21" s="7">
        <v>3.5213910064326548</v>
      </c>
      <c r="U21" s="9">
        <v>258.00088049390365</v>
      </c>
      <c r="V21" s="7">
        <v>9.2681552199994381E-4</v>
      </c>
      <c r="W21" s="7">
        <v>2.9369523817065993E-2</v>
      </c>
      <c r="X21" s="7">
        <v>2.9364868752452613E-2</v>
      </c>
      <c r="Y21" s="7">
        <v>7.973013181836379E-4</v>
      </c>
      <c r="Z21" s="7">
        <v>1.4167107635366946E-4</v>
      </c>
      <c r="AA21" s="7">
        <v>0.34587242029267351</v>
      </c>
      <c r="AB21" s="7">
        <v>0.23642102178300509</v>
      </c>
      <c r="AC21" s="7">
        <v>1.4025059653697403E-2</v>
      </c>
      <c r="AD21" s="7">
        <v>1.082078656883902E-2</v>
      </c>
      <c r="AE21" s="7">
        <v>1.7495031344412853E-3</v>
      </c>
      <c r="AF21" s="7">
        <v>1.7495031344412853E-3</v>
      </c>
      <c r="AG21" s="7">
        <v>9.0939981045154764E-4</v>
      </c>
      <c r="AH21" s="7">
        <v>2.5657382441276945E-4</v>
      </c>
      <c r="AI21" s="7">
        <v>0.1668853039454056</v>
      </c>
      <c r="AJ21" s="7">
        <v>0.10107861904834518</v>
      </c>
      <c r="AK21" s="7">
        <v>5.7258751707924048E-4</v>
      </c>
      <c r="AL21" s="7">
        <v>2.714117198174526E-4</v>
      </c>
      <c r="AM21" s="7">
        <v>5.0835235762688286E-4</v>
      </c>
      <c r="AN21" s="7">
        <v>3.6564687926981013E-4</v>
      </c>
      <c r="AO21" s="7">
        <v>3.8552838739416649E-9</v>
      </c>
      <c r="AP21" s="7">
        <v>5.9847035254277588E-9</v>
      </c>
      <c r="AQ21" s="7">
        <v>0.88018492392760739</v>
      </c>
      <c r="AR21" s="7">
        <v>0.12795829044633891</v>
      </c>
      <c r="AS21" s="7">
        <v>7.6452381279491097E-2</v>
      </c>
      <c r="AT21" s="7">
        <v>5.356114383111156E-2</v>
      </c>
      <c r="AU21" s="7">
        <v>0.12176209801829684</v>
      </c>
      <c r="AV21" s="7">
        <v>7.6452381279491097E-2</v>
      </c>
      <c r="AW21" s="7">
        <v>2.2346011795313595E-3</v>
      </c>
      <c r="AX21" s="7">
        <v>6.1961924280421405E-3</v>
      </c>
      <c r="AY21" s="7">
        <v>5.16168430175932E-2</v>
      </c>
      <c r="AZ21" s="7">
        <v>1.9443008135183442E-3</v>
      </c>
      <c r="BA21" s="7">
        <v>1.5770003935824842E-3</v>
      </c>
      <c r="BB21" s="7">
        <v>7.8523538776234646E-3</v>
      </c>
      <c r="BC21" s="7">
        <v>5.1867088852963908E-3</v>
      </c>
      <c r="BD21" s="7">
        <v>9.1433484404845194E-3</v>
      </c>
      <c r="BE21" s="7">
        <v>3.9352028743675329E-4</v>
      </c>
      <c r="BF21" s="7">
        <v>5.0236957010294132E-4</v>
      </c>
      <c r="BG21" s="7">
        <v>1.9414822946446525E-4</v>
      </c>
      <c r="BH21" s="9">
        <v>73.266751696305207</v>
      </c>
      <c r="BI21" s="7">
        <v>2.631958564973034E-4</v>
      </c>
      <c r="BJ21" s="7">
        <v>8.3403188579216567E-3</v>
      </c>
      <c r="BK21" s="7">
        <v>8.3389969187774755E-3</v>
      </c>
      <c r="BL21" s="7">
        <v>2.2641658274448316E-4</v>
      </c>
      <c r="BM21" s="7">
        <v>4.0231566473269715E-5</v>
      </c>
      <c r="BN21" s="7">
        <v>9.8220396332260637E-2</v>
      </c>
      <c r="BO21" s="7">
        <v>6.7138531719745431E-2</v>
      </c>
      <c r="BP21" s="7">
        <v>3.9828180477763783E-3</v>
      </c>
      <c r="BQ21" s="7">
        <v>3.0728727792716836E-3</v>
      </c>
      <c r="BR21" s="7">
        <v>1.8197008166183344E-3</v>
      </c>
      <c r="BS21" s="7">
        <v>4.9682160579310952E-4</v>
      </c>
      <c r="BT21" s="7">
        <v>2.5825016557102392E-4</v>
      </c>
      <c r="BU21" s="7">
        <v>7.2861498181848197E-5</v>
      </c>
      <c r="BV21" s="7">
        <v>4.7391869758442055E-2</v>
      </c>
      <c r="BW21" s="7">
        <v>2.8704173681281385E-2</v>
      </c>
      <c r="BX21" s="7">
        <v>1.6260265220001806E-4</v>
      </c>
      <c r="BY21" s="7">
        <v>7.7075144260224104E-5</v>
      </c>
      <c r="BZ21" s="7">
        <v>1.4436123585772126E-4</v>
      </c>
      <c r="CA21" s="7">
        <v>1.0383592126005591E-4</v>
      </c>
      <c r="CB21" s="7">
        <v>1.0948184586429272E-9</v>
      </c>
      <c r="CC21" s="7">
        <v>1.6995282587180125E-9</v>
      </c>
      <c r="CD21" s="7">
        <v>9.9648339720652768</v>
      </c>
      <c r="CE21" s="7">
        <v>1.4716809347459019</v>
      </c>
      <c r="CF21" s="7">
        <v>0.86149992914547235</v>
      </c>
      <c r="CG21" s="7">
        <v>0.28899912554328999</v>
      </c>
      <c r="CH21" s="7">
        <v>1.3991838412559667</v>
      </c>
      <c r="CI21" s="7">
        <v>0.86149992914547235</v>
      </c>
      <c r="CJ21" s="7">
        <v>7.2497093489935382E-2</v>
      </c>
      <c r="CK21" s="7">
        <v>0.27924144308655247</v>
      </c>
      <c r="CL21" s="7">
        <v>9.7576824567375906E-3</v>
      </c>
      <c r="CM21" s="7">
        <v>1.543979293301766E-2</v>
      </c>
      <c r="CN21" s="7">
        <v>1.9436664852892086E-2</v>
      </c>
      <c r="CO21" s="7">
        <v>2.2713280849379843E-2</v>
      </c>
      <c r="CP21" s="7">
        <v>4.1919670849379843E-2</v>
      </c>
      <c r="CQ21" s="7">
        <v>1.1768508493798476E-3</v>
      </c>
      <c r="CR21" s="7">
        <v>2.0773856453395407E-3</v>
      </c>
      <c r="CS21" s="7">
        <v>6.1765196149985043E-4</v>
      </c>
      <c r="CT21" s="7">
        <v>6.2510262190399644</v>
      </c>
      <c r="CU21" s="9">
        <v>456.3754878851604</v>
      </c>
      <c r="CV21" s="7">
        <v>1.6406460551536201E-3</v>
      </c>
      <c r="CW21" s="7">
        <v>4.8011024904613384E-2</v>
      </c>
      <c r="CX21" s="7">
        <v>4.800636984E-2</v>
      </c>
      <c r="CY21" s="7">
        <v>8.8521752251687514E-4</v>
      </c>
      <c r="CZ21" s="7">
        <v>2.1706393799999997E-4</v>
      </c>
      <c r="DA21" s="7">
        <v>0.50093406952012387</v>
      </c>
      <c r="DB21" s="7">
        <v>0.3912008958</v>
      </c>
      <c r="DC21" s="7">
        <v>2.1443879725495937E-2</v>
      </c>
      <c r="DD21" s="7">
        <v>1.7845121345999998E-2</v>
      </c>
      <c r="DE21" s="7">
        <v>7.589202044496101E-3</v>
      </c>
      <c r="DF21" s="7">
        <v>2.7868086479999996E-3</v>
      </c>
      <c r="DG21" s="7">
        <v>1.0150779287256848E-3</v>
      </c>
      <c r="DH21" s="7">
        <v>3.4972859999999993E-4</v>
      </c>
      <c r="DI21" s="7">
        <v>0.20733145788039992</v>
      </c>
      <c r="DJ21" s="7">
        <v>0.13945842143999998</v>
      </c>
      <c r="DK21" s="7">
        <v>0.69644845466048855</v>
      </c>
      <c r="DL21" s="7">
        <v>9.2719180761650713E-2</v>
      </c>
      <c r="DM21" s="7">
        <v>4.8948859610538201E-2</v>
      </c>
      <c r="DN21" s="7">
        <v>0.1514976179330749</v>
      </c>
      <c r="DO21" s="7">
        <v>8.7057811765182236E-2</v>
      </c>
      <c r="DP21" s="7">
        <v>4.8948859610538201E-2</v>
      </c>
      <c r="DQ21" s="7">
        <v>5.6613689964684624E-3</v>
      </c>
      <c r="DR21" s="7">
        <v>0.1457620768139829</v>
      </c>
      <c r="DS21" s="7">
        <v>5.7355411190919969E-3</v>
      </c>
      <c r="DT21" s="7">
        <v>2.2679681516046893E-3</v>
      </c>
      <c r="DU21" s="7">
        <v>2.6283405244347864E-2</v>
      </c>
      <c r="DV21" s="7">
        <v>1.7991463893454143E-2</v>
      </c>
      <c r="DW21" s="7">
        <v>3.1798818693454141E-2</v>
      </c>
      <c r="DX21" s="7">
        <v>1.2605826934541404E-3</v>
      </c>
      <c r="DY21" s="7">
        <v>1.7312206807938719E-3</v>
      </c>
      <c r="DZ21" s="7">
        <v>6.1758740021374545E-4</v>
      </c>
      <c r="EA21" s="7">
        <v>2.6370753964541791</v>
      </c>
      <c r="EB21" s="9">
        <v>193.82834334130737</v>
      </c>
      <c r="EC21" s="7">
        <v>6.9589727590046416E-4</v>
      </c>
      <c r="ED21" s="7">
        <v>2.9005420915813381E-2</v>
      </c>
      <c r="EE21" s="7">
        <v>2.9000765851200008E-2</v>
      </c>
      <c r="EF21" s="7">
        <v>7.9154046066997762E-4</v>
      </c>
      <c r="EG21" s="7">
        <v>1.3996141614000001E-4</v>
      </c>
      <c r="EH21" s="7">
        <v>0.34283466342921864</v>
      </c>
      <c r="EI21" s="7">
        <v>0.23347441685880002</v>
      </c>
      <c r="EJ21" s="7">
        <v>1.376277647446867E-2</v>
      </c>
      <c r="EK21" s="7">
        <v>1.0686116104560002E-2</v>
      </c>
      <c r="EL21" s="7">
        <v>6.33983349802678E-3</v>
      </c>
      <c r="EM21" s="7">
        <v>1.7280473113800003E-3</v>
      </c>
      <c r="EN21" s="7">
        <v>9.0239241273878739E-4</v>
      </c>
      <c r="EO21" s="7">
        <v>2.5361762399999998E-4</v>
      </c>
      <c r="EP21" s="7">
        <v>0.1650468179533619</v>
      </c>
      <c r="EQ21" s="7">
        <v>9.9908580610799991E-2</v>
      </c>
      <c r="ER21" s="7">
        <v>1.1261006601834926</v>
      </c>
      <c r="ES21" s="7">
        <v>0.15837695035426044</v>
      </c>
      <c r="ET21" s="7">
        <v>0.13460936392898007</v>
      </c>
      <c r="EU21" s="7">
        <v>0.16518129466054191</v>
      </c>
      <c r="EV21" s="7">
        <v>0.15547100050579943</v>
      </c>
      <c r="EW21" s="7">
        <v>0.13460936392898007</v>
      </c>
      <c r="EX21" s="7">
        <v>2.9059498484610186E-3</v>
      </c>
      <c r="EY21" s="7">
        <v>0.15891791881635089</v>
      </c>
      <c r="EZ21" s="7">
        <v>6.2633758441909835E-3</v>
      </c>
      <c r="FA21" s="7">
        <v>2.2295214323256062E-3</v>
      </c>
      <c r="FB21" s="7">
        <v>4.1680846131877537E-2</v>
      </c>
      <c r="FC21" s="7">
        <v>1.345402333961155E-2</v>
      </c>
      <c r="FD21" s="7">
        <v>2.1140184866287451E-2</v>
      </c>
      <c r="FE21" s="7">
        <v>1.9910280364191864E-3</v>
      </c>
      <c r="FF21" s="7">
        <v>1.4876095014721095E-3</v>
      </c>
      <c r="FG21" s="7">
        <v>9.4792884329234373E-4</v>
      </c>
      <c r="FH21" s="7">
        <v>2.5412149181143215</v>
      </c>
      <c r="FI21" s="9">
        <v>186.50709842447245</v>
      </c>
      <c r="FJ21" s="7">
        <v>6.6955253233141768E-4</v>
      </c>
      <c r="FK21" s="7">
        <v>7.0689304360764373E-3</v>
      </c>
      <c r="FL21" s="7">
        <v>7.06427537146306E-3</v>
      </c>
      <c r="FM21" s="7">
        <v>7.0324842092965752E-4</v>
      </c>
      <c r="FN21" s="7">
        <v>5.2131564883347271E-5</v>
      </c>
      <c r="FO21" s="7">
        <v>0.16039919013286136</v>
      </c>
      <c r="FP21" s="7">
        <v>5.1049342803325216E-2</v>
      </c>
      <c r="FQ21" s="7">
        <v>5.4728133068282468E-3</v>
      </c>
      <c r="FR21" s="7">
        <v>2.4107118741551023E-3</v>
      </c>
      <c r="FS21" s="7">
        <v>5.1183457749960299E-3</v>
      </c>
      <c r="FT21" s="7">
        <v>5.118747559114265E-4</v>
      </c>
      <c r="FU21" s="7">
        <v>7.9657250631896706E-4</v>
      </c>
      <c r="FV21" s="7">
        <v>1.4825990606384722E-4</v>
      </c>
      <c r="FW21" s="7">
        <v>0.12138344800478268</v>
      </c>
      <c r="FX21" s="7">
        <v>5.6321471762025926E-2</v>
      </c>
      <c r="FY21" s="7">
        <v>1.5941116902874992</v>
      </c>
      <c r="FZ21" s="7">
        <v>0.23543029307145077</v>
      </c>
      <c r="GA21" s="7">
        <v>0.13781735973549986</v>
      </c>
      <c r="GB21" s="7">
        <v>4.6232268977376742E-2</v>
      </c>
      <c r="GC21" s="7">
        <v>0.22383266238656943</v>
      </c>
      <c r="GD21" s="7">
        <v>0.13781735973549986</v>
      </c>
      <c r="GE21" s="7">
        <v>1.1597630684881293E-2</v>
      </c>
      <c r="GF21" s="7">
        <v>4.467129608831466E-2</v>
      </c>
      <c r="GG21" s="7">
        <v>1.5609728890620747E-3</v>
      </c>
      <c r="GH21" s="7">
        <v>2.4699613138703031E-3</v>
      </c>
      <c r="GI21" s="7">
        <v>3.1093558356370446E-3</v>
      </c>
      <c r="GJ21" s="7">
        <v>3.6335283285482932E-3</v>
      </c>
      <c r="GK21" s="7">
        <v>6.7060462363278776E-3</v>
      </c>
      <c r="GL21" s="7">
        <v>1.8826522368363841E-4</v>
      </c>
      <c r="GM21" s="7">
        <v>3.323271367846841E-4</v>
      </c>
      <c r="GN21" s="7">
        <v>9.8808090041047623E-5</v>
      </c>
      <c r="GO21" s="9">
        <v>73.008090494819683</v>
      </c>
      <c r="GP21" s="7">
        <v>2.6246027414768882E-4</v>
      </c>
      <c r="GQ21" s="7">
        <v>7.6805028842107347E-3</v>
      </c>
      <c r="GR21" s="7">
        <v>7.6797581961466858E-3</v>
      </c>
      <c r="GS21" s="7">
        <v>1.4161155168740069E-4</v>
      </c>
      <c r="GT21" s="7">
        <v>3.4724528484434466E-5</v>
      </c>
      <c r="GU21" s="7">
        <v>8.0136293140849663E-2</v>
      </c>
      <c r="GV21" s="7">
        <v>6.2581867695330307E-2</v>
      </c>
      <c r="GW21" s="7">
        <v>3.430457491952304E-3</v>
      </c>
      <c r="GX21" s="7">
        <v>2.8547506794397441E-3</v>
      </c>
      <c r="GY21" s="7">
        <v>1.2140729823497127E-3</v>
      </c>
      <c r="GZ21" s="7">
        <v>4.4581618287116995E-4</v>
      </c>
      <c r="HA21" s="7">
        <v>1.6238580565121685E-4</v>
      </c>
      <c r="HB21" s="7">
        <v>5.5947389715749965E-5</v>
      </c>
      <c r="HC21" s="7">
        <v>3.3167587307327273E-2</v>
      </c>
      <c r="HD21" s="7">
        <v>2.2309684290752828E-2</v>
      </c>
      <c r="HE21" s="7">
        <v>0.26409880263451524</v>
      </c>
      <c r="HF21" s="7">
        <v>3.5159852041515859E-2</v>
      </c>
      <c r="HG21" s="7">
        <v>1.856179754145635E-2</v>
      </c>
      <c r="HH21" s="7">
        <v>5.7449103706621041E-2</v>
      </c>
      <c r="HI21" s="7">
        <v>3.3013015813745973E-2</v>
      </c>
      <c r="HJ21" s="7">
        <v>1.856179754145635E-2</v>
      </c>
      <c r="HK21" s="7">
        <v>2.1468362277698846E-3</v>
      </c>
      <c r="HL21" s="7">
        <v>5.5274140819020608E-2</v>
      </c>
      <c r="HM21" s="7">
        <v>2.1749628876004171E-3</v>
      </c>
      <c r="HN21" s="7">
        <v>8.6003159206377152E-4</v>
      </c>
      <c r="HO21" s="7">
        <v>9.9668766693923969E-3</v>
      </c>
      <c r="HP21" s="7">
        <v>6.8225064469698239E-3</v>
      </c>
      <c r="HQ21" s="7">
        <v>1.2058365390769998E-2</v>
      </c>
      <c r="HR21" s="7">
        <v>4.7802300046070895E-4</v>
      </c>
      <c r="HS21" s="7">
        <v>6.5649267484793085E-4</v>
      </c>
      <c r="HT21" s="7">
        <v>2.3419406249975091E-4</v>
      </c>
      <c r="HU21" s="9">
        <v>73.501252031674795</v>
      </c>
      <c r="HV21" s="7">
        <v>2.6388979125745513E-4</v>
      </c>
      <c r="HW21" s="7">
        <v>1.0999086698398603E-2</v>
      </c>
      <c r="HX21" s="7">
        <v>1.099732146081016E-2</v>
      </c>
      <c r="HY21" s="7">
        <v>3.0015844891438664E-4</v>
      </c>
      <c r="HZ21" s="7">
        <v>5.3074484077395973E-5</v>
      </c>
      <c r="IA21" s="7">
        <v>0.13000563574715965</v>
      </c>
      <c r="IB21" s="7">
        <v>8.8535358971052011E-2</v>
      </c>
      <c r="IC21" s="7">
        <v>5.2189544876017372E-3</v>
      </c>
      <c r="ID21" s="7">
        <v>4.0522603634801611E-3</v>
      </c>
      <c r="IE21" s="7">
        <v>2.4041153721093235E-3</v>
      </c>
      <c r="IF21" s="7">
        <v>6.5528930788385457E-4</v>
      </c>
      <c r="IG21" s="7">
        <v>3.4219439229994994E-4</v>
      </c>
      <c r="IH21" s="7">
        <v>9.6173823600574773E-5</v>
      </c>
      <c r="II21" s="7">
        <v>6.2587068301226581E-2</v>
      </c>
      <c r="IJ21" s="7">
        <v>3.7886129742493307E-2</v>
      </c>
      <c r="IK21" s="7">
        <v>0.44313475895187276</v>
      </c>
      <c r="IL21" s="7">
        <v>6.2323319930681888E-2</v>
      </c>
      <c r="IM21" s="7">
        <v>5.2970476038628554E-2</v>
      </c>
      <c r="IN21" s="7">
        <v>6.5000914910067001E-2</v>
      </c>
      <c r="IO21" s="7">
        <v>6.1179792152788424E-2</v>
      </c>
      <c r="IP21" s="7">
        <v>5.2970476038628554E-2</v>
      </c>
      <c r="IQ21" s="7">
        <v>1.1435277778934748E-3</v>
      </c>
      <c r="IR21" s="7">
        <v>6.253619781764623E-2</v>
      </c>
      <c r="IS21" s="7">
        <v>2.4647170924207568E-3</v>
      </c>
      <c r="IT21" s="7">
        <v>8.7734469699241198E-4</v>
      </c>
      <c r="IU21" s="7">
        <v>1.6401936662171934E-2</v>
      </c>
      <c r="IV21" s="7">
        <v>5.2943272305338695E-3</v>
      </c>
      <c r="IW21" s="7">
        <v>8.3189283659542961E-3</v>
      </c>
      <c r="IX21" s="7">
        <v>7.8349454909410247E-4</v>
      </c>
      <c r="IY21" s="7">
        <v>5.8539303026600067E-4</v>
      </c>
      <c r="IZ21" s="7">
        <v>3.7302191032143918E-4</v>
      </c>
      <c r="JA21" s="9">
        <v>73.392886644498304</v>
      </c>
      <c r="JB21" s="7">
        <v>2.6347733423045193E-4</v>
      </c>
      <c r="JC21" s="7">
        <v>2.7817129459171649E-3</v>
      </c>
      <c r="JD21" s="7">
        <v>2.7798811195020937E-3</v>
      </c>
      <c r="JE21" s="7">
        <v>2.767370897741678E-4</v>
      </c>
      <c r="JF21" s="7">
        <v>2.0514425801510279E-5</v>
      </c>
      <c r="JG21" s="7">
        <v>6.3119096692492133E-2</v>
      </c>
      <c r="JH21" s="7">
        <v>2.0088557815175181E-2</v>
      </c>
      <c r="JI21" s="7">
        <v>2.1536208007504076E-3</v>
      </c>
      <c r="JJ21" s="7">
        <v>9.4864541246434298E-4</v>
      </c>
      <c r="JK21" s="7">
        <v>2.0141333731796439E-3</v>
      </c>
      <c r="JL21" s="7">
        <v>2.0142914802784848E-4</v>
      </c>
      <c r="JM21" s="7">
        <v>3.134612899683646E-4</v>
      </c>
      <c r="JN21" s="7">
        <v>5.8342135884304397E-5</v>
      </c>
      <c r="JO21" s="7">
        <v>4.7765911942172071E-2</v>
      </c>
      <c r="JP21" s="7">
        <v>2.2163206803389384E-2</v>
      </c>
    </row>
    <row r="22" spans="1:276" hidden="1" outlineLevel="1" x14ac:dyDescent="0.35">
      <c r="A22" t="s">
        <v>12</v>
      </c>
      <c r="B22" t="s">
        <v>21</v>
      </c>
      <c r="C22" s="7">
        <v>0.12945168955966305</v>
      </c>
      <c r="D22" s="7">
        <v>1.9102120451315444E-2</v>
      </c>
      <c r="E22" s="7">
        <v>0</v>
      </c>
      <c r="F22" s="7">
        <v>1.0054586799294145</v>
      </c>
      <c r="G22" s="7">
        <v>1.8698094756317091E-2</v>
      </c>
      <c r="H22" s="7">
        <v>0</v>
      </c>
      <c r="I22" s="7">
        <v>3.7022227617507843E-4</v>
      </c>
      <c r="J22" s="7">
        <v>4.0402569499835213E-4</v>
      </c>
      <c r="K22" s="7">
        <v>0.64060020656592398</v>
      </c>
      <c r="L22" s="7">
        <v>0.36485847336349031</v>
      </c>
      <c r="M22" s="7">
        <v>6.2455936671146541E-3</v>
      </c>
      <c r="N22" s="7">
        <v>3.618894891488581E-3</v>
      </c>
      <c r="O22" s="7">
        <v>3.7654449504889713E-2</v>
      </c>
      <c r="P22" s="7">
        <v>5.1546352958711468E-2</v>
      </c>
      <c r="Q22" s="7">
        <v>2.0807661076733458E-2</v>
      </c>
      <c r="R22" s="7">
        <v>1.7375242000387151E-2</v>
      </c>
      <c r="S22" s="7">
        <v>4.0117028942800404E-3</v>
      </c>
      <c r="T22" s="7">
        <v>3.3087695093988629</v>
      </c>
      <c r="U22" s="9">
        <v>244.84255586467518</v>
      </c>
      <c r="V22" s="7">
        <v>9.4309017796643645E-4</v>
      </c>
      <c r="W22" s="7">
        <v>2.9215537979359878E-2</v>
      </c>
      <c r="X22" s="7">
        <v>2.9210806315812386E-2</v>
      </c>
      <c r="Y22" s="7">
        <v>7.9443386961136283E-4</v>
      </c>
      <c r="Z22" s="7">
        <v>1.4107548846146716E-4</v>
      </c>
      <c r="AA22" s="7">
        <v>0.34640878565053185</v>
      </c>
      <c r="AB22" s="7">
        <v>0.23513297051808821</v>
      </c>
      <c r="AC22" s="7">
        <v>1.4088256013989636E-2</v>
      </c>
      <c r="AD22" s="7">
        <v>1.0762440914450935E-2</v>
      </c>
      <c r="AE22" s="7">
        <v>1.7410689550457895E-3</v>
      </c>
      <c r="AF22" s="7">
        <v>1.7410689550457895E-3</v>
      </c>
      <c r="AG22" s="7">
        <v>9.099109932869619E-4</v>
      </c>
      <c r="AH22" s="7">
        <v>2.5593576856312508E-4</v>
      </c>
      <c r="AI22" s="7">
        <v>0.16622088847468552</v>
      </c>
      <c r="AJ22" s="7">
        <v>0.10081018302229341</v>
      </c>
      <c r="AK22" s="7">
        <v>1.6200000000000003E-3</v>
      </c>
      <c r="AL22" s="7">
        <v>1.5300000000000001E-3</v>
      </c>
      <c r="AM22" s="7">
        <v>1.9500000000000003E-3</v>
      </c>
      <c r="AN22" s="7">
        <v>1.7399999999999998E-3</v>
      </c>
      <c r="AO22" s="7">
        <v>6.9483981475144479E-9</v>
      </c>
      <c r="AP22" s="7">
        <v>1.0349563336985624E-8</v>
      </c>
      <c r="AQ22" s="7">
        <v>3.9123816026454442E-2</v>
      </c>
      <c r="AR22" s="7">
        <v>5.7731795451614627E-3</v>
      </c>
      <c r="AS22" s="7">
        <v>0</v>
      </c>
      <c r="AT22" s="7">
        <v>0.30387691771013869</v>
      </c>
      <c r="AU22" s="7">
        <v>5.6510720082506329E-3</v>
      </c>
      <c r="AV22" s="7">
        <v>0</v>
      </c>
      <c r="AW22" s="7">
        <v>1.1189122576336253E-4</v>
      </c>
      <c r="AX22" s="7">
        <v>1.2210753691083045E-4</v>
      </c>
      <c r="AY22" s="7">
        <v>0.19360677881799879</v>
      </c>
      <c r="AZ22" s="7">
        <v>0.11027013889213995</v>
      </c>
      <c r="BA22" s="7">
        <v>1.8875880140255988E-3</v>
      </c>
      <c r="BB22" s="7">
        <v>1.0937283123556287E-3</v>
      </c>
      <c r="BC22" s="7">
        <v>1.1380197199571864E-2</v>
      </c>
      <c r="BD22" s="7">
        <v>1.557870767736747E-2</v>
      </c>
      <c r="BE22" s="7">
        <v>6.2886402385017737E-3</v>
      </c>
      <c r="BF22" s="7">
        <v>5.2512699814934779E-3</v>
      </c>
      <c r="BG22" s="7">
        <v>1.2124455580494291E-3</v>
      </c>
      <c r="BH22" s="9">
        <v>73.998069424049476</v>
      </c>
      <c r="BI22" s="7">
        <v>2.85027462713103E-4</v>
      </c>
      <c r="BJ22" s="7">
        <v>8.8297289661218355E-3</v>
      </c>
      <c r="BK22" s="7">
        <v>8.8282989289028471E-3</v>
      </c>
      <c r="BL22" s="7">
        <v>2.4009948935841573E-4</v>
      </c>
      <c r="BM22" s="7">
        <v>4.2636843715081784E-5</v>
      </c>
      <c r="BN22" s="7">
        <v>0.10469414223823265</v>
      </c>
      <c r="BO22" s="7">
        <v>7.106356905495273E-2</v>
      </c>
      <c r="BP22" s="7">
        <v>4.2578535537064919E-3</v>
      </c>
      <c r="BQ22" s="7">
        <v>3.2527019134694136E-3</v>
      </c>
      <c r="BR22" s="7">
        <v>1.9040009513217723E-3</v>
      </c>
      <c r="BS22" s="7">
        <v>5.2619831937526134E-4</v>
      </c>
      <c r="BT22" s="7">
        <v>2.7499981207584158E-4</v>
      </c>
      <c r="BU22" s="7">
        <v>7.7350739553213384E-5</v>
      </c>
      <c r="BV22" s="7">
        <v>5.0236466457551629E-2</v>
      </c>
      <c r="BW22" s="7">
        <v>3.0467574950728011E-2</v>
      </c>
      <c r="BX22" s="7">
        <v>4.8960799336376926E-4</v>
      </c>
      <c r="BY22" s="7">
        <v>4.6240754928800421E-4</v>
      </c>
      <c r="BZ22" s="7">
        <v>5.8934295497490728E-4</v>
      </c>
      <c r="CA22" s="7">
        <v>5.2587525213145577E-4</v>
      </c>
      <c r="CB22" s="7">
        <v>2.0999946136401724E-9</v>
      </c>
      <c r="CC22" s="7">
        <v>3.1279190972918303E-9</v>
      </c>
      <c r="CD22" s="7">
        <v>0.18908755031161045</v>
      </c>
      <c r="CE22" s="7">
        <v>3.4766098921564507E-2</v>
      </c>
      <c r="CF22" s="7">
        <v>0</v>
      </c>
      <c r="CG22" s="7">
        <v>1.0771635462342619</v>
      </c>
      <c r="CH22" s="7">
        <v>3.3787519933923538E-2</v>
      </c>
      <c r="CI22" s="7">
        <v>0</v>
      </c>
      <c r="CJ22" s="7">
        <v>9.7857898764095656E-4</v>
      </c>
      <c r="CK22" s="7">
        <v>0.68722932766198419</v>
      </c>
      <c r="CL22" s="7">
        <v>0.3899342185722775</v>
      </c>
      <c r="CM22" s="7">
        <v>1.3443810296117067E-2</v>
      </c>
      <c r="CN22" s="7">
        <v>4.0169730326173585E-3</v>
      </c>
      <c r="CO22" s="7">
        <v>5.1142151863656553E-2</v>
      </c>
      <c r="CP22" s="7">
        <v>7.034854186365655E-2</v>
      </c>
      <c r="CQ22" s="7">
        <v>2.9605721863656551E-2</v>
      </c>
      <c r="CR22" s="7">
        <v>2.419189246827606E-2</v>
      </c>
      <c r="CS22" s="7">
        <v>5.7577423364671646E-3</v>
      </c>
      <c r="CT22" s="7">
        <v>4.400979067869085</v>
      </c>
      <c r="CU22" s="9">
        <v>325.51544419811296</v>
      </c>
      <c r="CV22" s="7">
        <v>1.2543998971682026E-3</v>
      </c>
      <c r="CW22" s="7">
        <v>4.8011101503547489E-2</v>
      </c>
      <c r="CX22" s="7">
        <v>4.8006369840000007E-2</v>
      </c>
      <c r="CY22" s="7">
        <v>8.7156684017637264E-4</v>
      </c>
      <c r="CZ22" s="7">
        <v>2.1706393799999994E-4</v>
      </c>
      <c r="DA22" s="7">
        <v>0.502607186329462</v>
      </c>
      <c r="DB22" s="7">
        <v>0.39120089579999995</v>
      </c>
      <c r="DC22" s="7">
        <v>2.1365505020039803E-2</v>
      </c>
      <c r="DD22" s="7">
        <v>1.7845121345999998E-2</v>
      </c>
      <c r="DE22" s="7">
        <v>7.3502180706600277E-3</v>
      </c>
      <c r="DF22" s="7">
        <v>2.7868086479999996E-3</v>
      </c>
      <c r="DG22" s="7">
        <v>1.0059928667767908E-3</v>
      </c>
      <c r="DH22" s="7">
        <v>3.4972859999999998E-4</v>
      </c>
      <c r="DI22" s="7">
        <v>0.20528115446192385</v>
      </c>
      <c r="DJ22" s="7">
        <v>0.13945842143999998</v>
      </c>
      <c r="DK22" s="7">
        <v>8.0927397729544923E-2</v>
      </c>
      <c r="DL22" s="7">
        <v>1.4020365254088601E-2</v>
      </c>
      <c r="DM22" s="7">
        <v>0</v>
      </c>
      <c r="DN22" s="7">
        <v>0.81673431300177968</v>
      </c>
      <c r="DO22" s="7">
        <v>1.3783599263197055E-2</v>
      </c>
      <c r="DP22" s="7">
        <v>0</v>
      </c>
      <c r="DQ22" s="7">
        <v>2.3676599089154701E-4</v>
      </c>
      <c r="DR22" s="7">
        <v>0.51978996402593691</v>
      </c>
      <c r="DS22" s="7">
        <v>0.29694434897584276</v>
      </c>
      <c r="DT22" s="7">
        <v>3.7929537276299263E-3</v>
      </c>
      <c r="DU22" s="7">
        <v>3.4379502818845903E-3</v>
      </c>
      <c r="DV22" s="7">
        <v>3.0433768197446184E-2</v>
      </c>
      <c r="DW22" s="7">
        <v>4.4241122997446182E-2</v>
      </c>
      <c r="DX22" s="7">
        <v>1.3702886997446186E-2</v>
      </c>
      <c r="DY22" s="7">
        <v>1.1628386215416687E-2</v>
      </c>
      <c r="DZ22" s="7">
        <v>2.892483192737114E-3</v>
      </c>
      <c r="EA22" s="7">
        <v>2.7216981157581208</v>
      </c>
      <c r="EB22" s="9">
        <v>201.48167810333669</v>
      </c>
      <c r="EC22" s="7">
        <v>7.7575870820557067E-4</v>
      </c>
      <c r="ED22" s="7">
        <v>2.90054975147475E-2</v>
      </c>
      <c r="EE22" s="7">
        <v>2.9000765851200004E-2</v>
      </c>
      <c r="EF22" s="7">
        <v>7.9270460806283357E-4</v>
      </c>
      <c r="EG22" s="7">
        <v>1.3996141614000001E-4</v>
      </c>
      <c r="EH22" s="7">
        <v>0.34468010041935854</v>
      </c>
      <c r="EI22" s="7">
        <v>0.23347441685880002</v>
      </c>
      <c r="EJ22" s="7">
        <v>1.3907349035498159E-2</v>
      </c>
      <c r="EK22" s="7">
        <v>1.068611610456E-2</v>
      </c>
      <c r="EL22" s="7">
        <v>6.2844178930258707E-3</v>
      </c>
      <c r="EM22" s="7">
        <v>1.72804731138E-3</v>
      </c>
      <c r="EN22" s="7">
        <v>9.0636247026971289E-4</v>
      </c>
      <c r="EO22" s="7">
        <v>2.5361762399999998E-4</v>
      </c>
      <c r="EP22" s="7">
        <v>0.16509781794144979</v>
      </c>
      <c r="EQ22" s="7">
        <v>9.9908580610800019E-2</v>
      </c>
      <c r="ER22" s="7">
        <v>0.1883486661525535</v>
      </c>
      <c r="ES22" s="7">
        <v>1.3496974155877937E-2</v>
      </c>
      <c r="ET22" s="7">
        <v>0</v>
      </c>
      <c r="EU22" s="7">
        <v>1.4348196060993499</v>
      </c>
      <c r="EV22" s="7">
        <v>1.3351175890389127E-2</v>
      </c>
      <c r="EW22" s="7">
        <v>0</v>
      </c>
      <c r="EX22" s="7">
        <v>1.457982654888105E-4</v>
      </c>
      <c r="EY22" s="7">
        <v>0.91454197218081257</v>
      </c>
      <c r="EZ22" s="7">
        <v>0.5202776339185371</v>
      </c>
      <c r="FA22" s="7">
        <v>3.9925827144446438E-3</v>
      </c>
      <c r="FB22" s="7">
        <v>3.6188948914885801E-3</v>
      </c>
      <c r="FC22" s="7">
        <v>4.0651695151900862E-2</v>
      </c>
      <c r="FD22" s="7">
        <v>4.8132999221009616E-2</v>
      </c>
      <c r="FE22" s="7">
        <v>2.93482138111196E-2</v>
      </c>
      <c r="FF22" s="7">
        <v>2.4658282324194782E-2</v>
      </c>
      <c r="FG22" s="7">
        <v>4.9070077707891822E-3</v>
      </c>
      <c r="FH22" s="7">
        <v>3.557953893823123</v>
      </c>
      <c r="FI22" s="9">
        <v>263.24385929155903</v>
      </c>
      <c r="FJ22" s="7">
        <v>1.0141145708066101E-3</v>
      </c>
      <c r="FK22" s="7">
        <v>6.2986948518093918E-3</v>
      </c>
      <c r="FL22" s="7">
        <v>6.2939631882618962E-3</v>
      </c>
      <c r="FM22" s="7">
        <v>7.0277312566355537E-4</v>
      </c>
      <c r="FN22" s="7">
        <v>4.9153625422335755E-5</v>
      </c>
      <c r="FO22" s="7">
        <v>0.15591466918759533</v>
      </c>
      <c r="FP22" s="7">
        <v>4.4609086478740734E-2</v>
      </c>
      <c r="FQ22" s="7">
        <v>5.4891889472784847E-3</v>
      </c>
      <c r="FR22" s="7">
        <v>2.1189836022146762E-3</v>
      </c>
      <c r="FS22" s="7">
        <v>5.0295796738533639E-3</v>
      </c>
      <c r="FT22" s="7">
        <v>4.697038589339483E-4</v>
      </c>
      <c r="FU22" s="7">
        <v>7.9956708972211043E-4</v>
      </c>
      <c r="FV22" s="7">
        <v>1.4506962681562531E-4</v>
      </c>
      <c r="FW22" s="7">
        <v>0.12048399995703585</v>
      </c>
      <c r="FX22" s="7">
        <v>5.4979291631767055E-2</v>
      </c>
      <c r="FY22" s="7">
        <v>4.2964882903468324E-2</v>
      </c>
      <c r="FZ22" s="7">
        <v>7.899628329383972E-3</v>
      </c>
      <c r="GA22" s="7">
        <v>0</v>
      </c>
      <c r="GB22" s="7">
        <v>0.24475543501183122</v>
      </c>
      <c r="GC22" s="7">
        <v>7.6772734913922577E-3</v>
      </c>
      <c r="GD22" s="7">
        <v>0</v>
      </c>
      <c r="GE22" s="7">
        <v>2.2235483799171434E-4</v>
      </c>
      <c r="GF22" s="7">
        <v>0.15615373694443277</v>
      </c>
      <c r="GG22" s="7">
        <v>8.8601698067398454E-2</v>
      </c>
      <c r="GH22" s="7">
        <v>3.0547317060125069E-3</v>
      </c>
      <c r="GI22" s="7">
        <v>9.1274531659209669E-4</v>
      </c>
      <c r="GJ22" s="7">
        <v>1.1620630563103114E-2</v>
      </c>
      <c r="GK22" s="7">
        <v>1.5984748115995626E-2</v>
      </c>
      <c r="GL22" s="7">
        <v>6.7270762725966261E-3</v>
      </c>
      <c r="GM22" s="7">
        <v>5.4969342264991851E-3</v>
      </c>
      <c r="GN22" s="7">
        <v>1.3082866897740123E-3</v>
      </c>
      <c r="GO22" s="9">
        <v>73.964324569197416</v>
      </c>
      <c r="GP22" s="7">
        <v>2.85027462713103E-4</v>
      </c>
      <c r="GQ22" s="7">
        <v>1.0909186515807273E-2</v>
      </c>
      <c r="GR22" s="7">
        <v>1.0908111376963275E-2</v>
      </c>
      <c r="GS22" s="7">
        <v>1.980393059670646E-4</v>
      </c>
      <c r="GT22" s="7">
        <v>4.9321738334261234E-5</v>
      </c>
      <c r="GU22" s="7">
        <v>0.11420349394500069</v>
      </c>
      <c r="GV22" s="7">
        <v>8.8889515211763082E-2</v>
      </c>
      <c r="GW22" s="7">
        <v>4.8547163461935723E-3</v>
      </c>
      <c r="GX22" s="7">
        <v>4.0548071396850445E-3</v>
      </c>
      <c r="GY22" s="7">
        <v>1.6701324767306688E-3</v>
      </c>
      <c r="GZ22" s="7">
        <v>6.3322469955517133E-4</v>
      </c>
      <c r="HA22" s="7">
        <v>2.28583879010332E-4</v>
      </c>
      <c r="HB22" s="7">
        <v>7.9466090296433824E-5</v>
      </c>
      <c r="HC22" s="7">
        <v>4.6644428727382947E-2</v>
      </c>
      <c r="HD22" s="7">
        <v>3.1688044703090237E-2</v>
      </c>
      <c r="HE22" s="7">
        <v>2.9734156503614585E-2</v>
      </c>
      <c r="HF22" s="7">
        <v>5.1513300365361317E-3</v>
      </c>
      <c r="HG22" s="7">
        <v>0</v>
      </c>
      <c r="HH22" s="7">
        <v>0.30008262425323423</v>
      </c>
      <c r="HI22" s="7">
        <v>5.0643380260994427E-3</v>
      </c>
      <c r="HJ22" s="7">
        <v>0</v>
      </c>
      <c r="HK22" s="7">
        <v>8.6992010436688904E-5</v>
      </c>
      <c r="HL22" s="7">
        <v>0.19098002126556601</v>
      </c>
      <c r="HM22" s="7">
        <v>0.10910260298766816</v>
      </c>
      <c r="HN22" s="7">
        <v>1.3935982487070979E-3</v>
      </c>
      <c r="HO22" s="7">
        <v>1.2631637072383244E-3</v>
      </c>
      <c r="HP22" s="7">
        <v>1.1181904422551632E-2</v>
      </c>
      <c r="HQ22" s="7">
        <v>1.6254970652806195E-2</v>
      </c>
      <c r="HR22" s="7">
        <v>5.0346829128877441E-3</v>
      </c>
      <c r="HS22" s="7">
        <v>4.2724746540002047E-3</v>
      </c>
      <c r="HT22" s="7">
        <v>1.0627494563008951E-3</v>
      </c>
      <c r="HU22" s="9">
        <v>74.027930186965094</v>
      </c>
      <c r="HV22" s="7">
        <v>2.8502746271310306E-4</v>
      </c>
      <c r="HW22" s="7">
        <v>1.0657132525760706E-2</v>
      </c>
      <c r="HX22" s="7">
        <v>1.0655394028930327E-2</v>
      </c>
      <c r="HY22" s="7">
        <v>2.9125368587839433E-4</v>
      </c>
      <c r="HZ22" s="7">
        <v>5.142429842959059E-5</v>
      </c>
      <c r="IA22" s="7">
        <v>0.12664156190715109</v>
      </c>
      <c r="IB22" s="7">
        <v>8.5782627950920426E-2</v>
      </c>
      <c r="IC22" s="7">
        <v>5.109805880004553E-3</v>
      </c>
      <c r="ID22" s="7">
        <v>3.9262679584812863E-3</v>
      </c>
      <c r="IE22" s="7">
        <v>2.3090062254297306E-3</v>
      </c>
      <c r="IF22" s="7">
        <v>6.3491512940944128E-4</v>
      </c>
      <c r="IG22" s="7">
        <v>3.3301359361717755E-4</v>
      </c>
      <c r="IH22" s="7">
        <v>9.3183598332085963E-5</v>
      </c>
      <c r="II22" s="7">
        <v>6.0659856795125228E-2</v>
      </c>
      <c r="IJ22" s="7">
        <v>3.6708178630226511E-2</v>
      </c>
      <c r="IK22" s="7">
        <v>5.2937354382118613E-2</v>
      </c>
      <c r="IL22" s="7">
        <v>3.7934651652765114E-3</v>
      </c>
      <c r="IM22" s="7">
        <v>0</v>
      </c>
      <c r="IN22" s="7">
        <v>0.40327099476761213</v>
      </c>
      <c r="IO22" s="7">
        <v>3.7524870441878909E-3</v>
      </c>
      <c r="IP22" s="7">
        <v>0</v>
      </c>
      <c r="IQ22" s="7">
        <v>4.0978121088619864E-5</v>
      </c>
      <c r="IR22" s="7">
        <v>0.25704154676330315</v>
      </c>
      <c r="IS22" s="7">
        <v>0.14622944800430901</v>
      </c>
      <c r="IT22" s="7">
        <v>1.1221569569454142E-3</v>
      </c>
      <c r="IU22" s="7">
        <v>1.0171281021295008E-3</v>
      </c>
      <c r="IV22" s="7">
        <v>1.1425582333282979E-2</v>
      </c>
      <c r="IW22" s="7">
        <v>1.3528280764000944E-2</v>
      </c>
      <c r="IX22" s="7">
        <v>8.2486211701816355E-3</v>
      </c>
      <c r="IY22" s="7">
        <v>6.9304670774411751E-3</v>
      </c>
      <c r="IZ22" s="7">
        <v>1.3791656432951872E-3</v>
      </c>
      <c r="JA22" s="9">
        <v>73.987428490450725</v>
      </c>
      <c r="JB22" s="7">
        <v>2.8502746271310306E-4</v>
      </c>
      <c r="JC22" s="7">
        <v>1.7703137926391914E-3</v>
      </c>
      <c r="JD22" s="7">
        <v>1.7689839093161645E-3</v>
      </c>
      <c r="JE22" s="7">
        <v>1.9752170675500398E-4</v>
      </c>
      <c r="JF22" s="7">
        <v>1.3815138388293947E-5</v>
      </c>
      <c r="JG22" s="7">
        <v>4.3821441716340101E-2</v>
      </c>
      <c r="JH22" s="7">
        <v>1.2537848384203486E-2</v>
      </c>
      <c r="JI22" s="7">
        <v>1.5427937267000937E-3</v>
      </c>
      <c r="JJ22" s="7">
        <v>5.9556241183827355E-4</v>
      </c>
      <c r="JK22" s="7">
        <v>1.4136157533084096E-3</v>
      </c>
      <c r="JL22" s="7">
        <v>1.3201516178986739E-4</v>
      </c>
      <c r="JM22" s="7">
        <v>2.247266585185995E-4</v>
      </c>
      <c r="JN22" s="7">
        <v>4.077332960032932E-5</v>
      </c>
      <c r="JO22" s="7">
        <v>3.3863283098245087E-2</v>
      </c>
      <c r="JP22" s="7">
        <v>1.545250255412676E-2</v>
      </c>
    </row>
    <row r="23" spans="1:276" hidden="1" outlineLevel="1" x14ac:dyDescent="0.35">
      <c r="A23" t="s">
        <v>13</v>
      </c>
      <c r="B23" t="s">
        <v>18</v>
      </c>
      <c r="C23" s="7">
        <v>3.4066735443817477</v>
      </c>
      <c r="D23" s="7">
        <v>7.1206479958006765</v>
      </c>
      <c r="E23" s="7">
        <v>4.0481523673189752</v>
      </c>
      <c r="F23" s="7">
        <v>4.4341131147307378</v>
      </c>
      <c r="G23" s="7">
        <v>7.0126479958006769</v>
      </c>
      <c r="H23" s="7">
        <v>4.0481523673189752</v>
      </c>
      <c r="I23" s="7">
        <v>0.12472710934437893</v>
      </c>
      <c r="J23" s="7">
        <v>0.10800000000000001</v>
      </c>
      <c r="K23" s="7">
        <v>4.256748590141509</v>
      </c>
      <c r="L23" s="7">
        <v>0.17736452458922952</v>
      </c>
      <c r="M23" s="7">
        <v>6.0000000000000001E-3</v>
      </c>
      <c r="N23" s="7">
        <v>2E-3</v>
      </c>
      <c r="O23" s="7">
        <v>4.5360973250999997E-2</v>
      </c>
      <c r="P23" s="7">
        <v>8.8387086889999994E-2</v>
      </c>
      <c r="Q23" s="7">
        <v>2.1969999999999997E-3</v>
      </c>
      <c r="R23" s="7">
        <v>2.8623820326534998E-3</v>
      </c>
      <c r="S23" s="7">
        <v>1.7576000000000002E-3</v>
      </c>
      <c r="T23" s="7">
        <v>7.0558114938803191</v>
      </c>
      <c r="U23" s="9">
        <v>504.87833513162923</v>
      </c>
      <c r="V23" s="7">
        <v>1.8150013172624931E-3</v>
      </c>
      <c r="W23" s="7">
        <v>8.540128043325601E-2</v>
      </c>
      <c r="X23" s="7">
        <v>8.5396101233256014E-2</v>
      </c>
      <c r="Y23" s="7">
        <v>1.1031918790362261E-3</v>
      </c>
      <c r="Z23" s="7">
        <v>3.5998975066320001E-4</v>
      </c>
      <c r="AA23" s="7">
        <v>0.82640764111105713</v>
      </c>
      <c r="AB23" s="7">
        <v>0.70432319322266401</v>
      </c>
      <c r="AC23" s="7">
        <v>3.6020632592680124E-2</v>
      </c>
      <c r="AD23" s="7">
        <v>3.2022405548929801E-2</v>
      </c>
      <c r="AE23" s="7">
        <v>4.8255566879753997E-3</v>
      </c>
      <c r="AF23" s="7">
        <v>4.8255566879753997E-3</v>
      </c>
      <c r="AG23" s="7">
        <v>1.2369015933930262E-3</v>
      </c>
      <c r="AH23" s="7">
        <v>4.9681946501999995E-4</v>
      </c>
      <c r="AI23" s="7">
        <v>0.27722077531639333</v>
      </c>
      <c r="AJ23" s="7">
        <v>0.20173562413484394</v>
      </c>
      <c r="AK23" s="7">
        <v>1.4000000000000002E-3</v>
      </c>
      <c r="AL23" s="7">
        <v>6.0899999999999999E-3</v>
      </c>
      <c r="AM23" s="7">
        <v>5.4500000000000009E-3</v>
      </c>
      <c r="AN23" s="7">
        <v>9.0000000000000008E-4</v>
      </c>
      <c r="AO23" s="7">
        <v>2.5000000000000002E-8</v>
      </c>
      <c r="AP23" s="7">
        <v>3.8000000000000009E-8</v>
      </c>
      <c r="AQ23" s="7">
        <v>0.48281810637039274</v>
      </c>
      <c r="AR23" s="7">
        <v>1.0091890921372533</v>
      </c>
      <c r="AS23" s="7">
        <v>0.57373306682442393</v>
      </c>
      <c r="AT23" s="7">
        <v>0.62843418061502276</v>
      </c>
      <c r="AU23" s="7">
        <v>0.99388256076326875</v>
      </c>
      <c r="AV23" s="7">
        <v>0.57373306682442393</v>
      </c>
      <c r="AW23" s="7">
        <v>1.7677216781167959E-2</v>
      </c>
      <c r="AX23" s="7">
        <v>1.5306531373984564E-2</v>
      </c>
      <c r="AY23" s="7">
        <v>0.60329681339042196</v>
      </c>
      <c r="AZ23" s="7">
        <v>2.5137367224600912E-2</v>
      </c>
      <c r="BA23" s="7">
        <v>8.5036285411025367E-4</v>
      </c>
      <c r="BB23" s="7">
        <v>2.8345428470341789E-4</v>
      </c>
      <c r="BC23" s="7">
        <v>6.4288811131565388E-3</v>
      </c>
      <c r="BD23" s="7">
        <v>1.2526849245711895E-2</v>
      </c>
      <c r="BE23" s="7">
        <v>5.9462987669655915E-4</v>
      </c>
      <c r="BF23" s="7">
        <v>4.0567722580685652E-4</v>
      </c>
      <c r="BG23" s="7">
        <v>4.7570390135724737E-4</v>
      </c>
      <c r="BH23" s="9">
        <v>71.554963673494214</v>
      </c>
      <c r="BI23" s="7">
        <v>2.5723495006020055E-4</v>
      </c>
      <c r="BJ23" s="7">
        <v>1.210367942898229E-2</v>
      </c>
      <c r="BK23" s="7">
        <v>1.2102945395766623E-2</v>
      </c>
      <c r="BL23" s="7">
        <v>1.5635223248141651E-4</v>
      </c>
      <c r="BM23" s="7">
        <v>5.1020318637399556E-5</v>
      </c>
      <c r="BN23" s="7">
        <v>0.11712439339228678</v>
      </c>
      <c r="BO23" s="7">
        <v>9.9821713467478715E-2</v>
      </c>
      <c r="BP23" s="7">
        <v>5.1051013230613822E-3</v>
      </c>
      <c r="BQ23" s="7">
        <v>4.5384440296773274E-3</v>
      </c>
      <c r="BR23" s="7">
        <v>1.4408804958980169E-3</v>
      </c>
      <c r="BS23" s="7">
        <v>6.8391235964293052E-4</v>
      </c>
      <c r="BT23" s="7">
        <v>1.7530252820186903E-4</v>
      </c>
      <c r="BU23" s="7">
        <v>7.0412803041989408E-5</v>
      </c>
      <c r="BV23" s="7">
        <v>3.9289708286117588E-2</v>
      </c>
      <c r="BW23" s="7">
        <v>2.8591413519169877E-2</v>
      </c>
      <c r="BX23" s="7">
        <v>1.9841799929239253E-4</v>
      </c>
      <c r="BY23" s="7">
        <v>8.6311829692190748E-4</v>
      </c>
      <c r="BZ23" s="7">
        <v>7.7241292581681383E-4</v>
      </c>
      <c r="CA23" s="7">
        <v>1.2755442811653806E-4</v>
      </c>
      <c r="CB23" s="7">
        <v>3.5431785587927236E-9</v>
      </c>
      <c r="CC23" s="7">
        <v>5.3856314093649404E-9</v>
      </c>
      <c r="CD23" s="7">
        <v>5.5734248728069158</v>
      </c>
      <c r="CE23" s="7">
        <v>22.297970843457382</v>
      </c>
      <c r="CF23" s="7">
        <v>16.192609469275901</v>
      </c>
      <c r="CG23" s="7">
        <v>5.0156188795031262</v>
      </c>
      <c r="CH23" s="7">
        <v>22.157970843457385</v>
      </c>
      <c r="CI23" s="7">
        <v>16.192609469275901</v>
      </c>
      <c r="CJ23" s="7">
        <v>0.14000000000000004</v>
      </c>
      <c r="CK23" s="7">
        <v>4.8149941243230012</v>
      </c>
      <c r="CL23" s="7">
        <v>0.2006247551801251</v>
      </c>
      <c r="CM23" s="7">
        <v>6.000000000000001E-3</v>
      </c>
      <c r="CN23" s="7">
        <v>2E-3</v>
      </c>
      <c r="CO23" s="7">
        <v>5.4966514162499987E-2</v>
      </c>
      <c r="CP23" s="7">
        <v>0.11033474307499998</v>
      </c>
      <c r="CQ23" s="7">
        <v>3.2200000000000002E-3</v>
      </c>
      <c r="CR23" s="7">
        <v>3.3693264430412493E-3</v>
      </c>
      <c r="CS23" s="7">
        <v>2.5760000000000006E-3</v>
      </c>
      <c r="CT23" s="7">
        <v>9.6107169283272516</v>
      </c>
      <c r="CU23" s="9">
        <v>651.94556973321312</v>
      </c>
      <c r="CV23" s="7">
        <v>2.3442075693410661E-3</v>
      </c>
      <c r="CW23" s="7">
        <v>0.13182076773869997</v>
      </c>
      <c r="CX23" s="7">
        <v>0.13181558853869998</v>
      </c>
      <c r="CY23" s="7">
        <v>1.2919000136249307E-3</v>
      </c>
      <c r="CZ23" s="7">
        <v>5.394135650399999E-4</v>
      </c>
      <c r="DA23" s="7">
        <v>1.214719606098861</v>
      </c>
      <c r="DB23" s="7">
        <v>1.0924262610056998</v>
      </c>
      <c r="DC23" s="7">
        <v>5.3893119780762819E-2</v>
      </c>
      <c r="DD23" s="7">
        <v>4.9602436650337478E-2</v>
      </c>
      <c r="DE23" s="7">
        <v>1.2814450649264206E-2</v>
      </c>
      <c r="DF23" s="7">
        <v>7.3666564905374996E-3</v>
      </c>
      <c r="DG23" s="7">
        <v>1.4382967318349307E-3</v>
      </c>
      <c r="DH23" s="7">
        <v>6.8893028324999977E-4</v>
      </c>
      <c r="DI23" s="7">
        <v>0.35958248227836359</v>
      </c>
      <c r="DJ23" s="7">
        <v>0.28256541826184994</v>
      </c>
      <c r="DK23" s="7">
        <v>2.955567040713166</v>
      </c>
      <c r="DL23" s="7">
        <v>3.1971815381424058</v>
      </c>
      <c r="DM23" s="7">
        <v>0.67469206121982905</v>
      </c>
      <c r="DN23" s="7">
        <v>4.1525302197960929</v>
      </c>
      <c r="DO23" s="7">
        <v>3.0871815381424055</v>
      </c>
      <c r="DP23" s="7">
        <v>0.67469206121982905</v>
      </c>
      <c r="DQ23" s="7">
        <v>0.10999999999999996</v>
      </c>
      <c r="DR23" s="7">
        <v>3.9864290110042497</v>
      </c>
      <c r="DS23" s="7">
        <v>0.16610120879184373</v>
      </c>
      <c r="DT23" s="7">
        <v>5.9999999999999993E-3</v>
      </c>
      <c r="DU23" s="7">
        <v>2E-3</v>
      </c>
      <c r="DV23" s="7">
        <v>4.6235233777499996E-2</v>
      </c>
      <c r="DW23" s="7">
        <v>9.0383799124999983E-2</v>
      </c>
      <c r="DX23" s="7">
        <v>1.8399999999999998E-3</v>
      </c>
      <c r="DY23" s="7">
        <v>2.9086254069287491E-3</v>
      </c>
      <c r="DZ23" s="7">
        <v>1.4720000000000002E-3</v>
      </c>
      <c r="EA23" s="7">
        <v>6.3466544439878954</v>
      </c>
      <c r="EB23" s="9">
        <v>464.06587958096151</v>
      </c>
      <c r="EC23" s="7">
        <v>1.6681419117762651E-3</v>
      </c>
      <c r="ED23" s="7">
        <v>8.962141502274E-2</v>
      </c>
      <c r="EE23" s="7">
        <v>8.9616235822740017E-2</v>
      </c>
      <c r="EF23" s="7">
        <v>1.116931492903022E-3</v>
      </c>
      <c r="EG23" s="7">
        <v>3.7630584532799994E-4</v>
      </c>
      <c r="EH23" s="7">
        <v>0.861631946503298</v>
      </c>
      <c r="EI23" s="7">
        <v>0.73960546943285999</v>
      </c>
      <c r="EJ23" s="7">
        <v>3.7537682596047693E-2</v>
      </c>
      <c r="EK23" s="7">
        <v>3.3620614697434492E-2</v>
      </c>
      <c r="EL23" s="7">
        <v>1.0367991491131254E-2</v>
      </c>
      <c r="EM23" s="7">
        <v>5.0565965440184995E-3</v>
      </c>
      <c r="EN23" s="7">
        <v>1.2518103231250221E-3</v>
      </c>
      <c r="EO23" s="7">
        <v>5.1430467554999988E-4</v>
      </c>
      <c r="EP23" s="7">
        <v>0.28415147264698859</v>
      </c>
      <c r="EQ23" s="7">
        <v>0.20909144079710998</v>
      </c>
      <c r="ER23" s="7">
        <v>2.5932417269623214</v>
      </c>
      <c r="ES23" s="7">
        <v>3.7137245211187762</v>
      </c>
      <c r="ET23" s="7">
        <v>2.0240761836594876</v>
      </c>
      <c r="EU23" s="7">
        <v>4.6973560347622811</v>
      </c>
      <c r="EV23" s="7">
        <v>3.6437245211187763</v>
      </c>
      <c r="EW23" s="7">
        <v>2.0240761836594876</v>
      </c>
      <c r="EX23" s="7">
        <v>7.0000000000000021E-2</v>
      </c>
      <c r="EY23" s="7">
        <v>4.5094617933717895</v>
      </c>
      <c r="EZ23" s="7">
        <v>0.18789424139049124</v>
      </c>
      <c r="FA23" s="7">
        <v>6.000000000000001E-3</v>
      </c>
      <c r="FB23" s="7">
        <v>2E-3</v>
      </c>
      <c r="FC23" s="7">
        <v>3.3132650759999993E-2</v>
      </c>
      <c r="FD23" s="7">
        <v>6.0449293999999987E-2</v>
      </c>
      <c r="FE23" s="7">
        <v>1.8999999999999996E-3</v>
      </c>
      <c r="FF23" s="7">
        <v>2.2167074994399994E-3</v>
      </c>
      <c r="FG23" s="7">
        <v>1.5200000000000001E-3</v>
      </c>
      <c r="FH23" s="7">
        <v>6.628377209110651</v>
      </c>
      <c r="FI23" s="9">
        <v>480.24846718204799</v>
      </c>
      <c r="FJ23" s="7">
        <v>1.7263732816426016E-3</v>
      </c>
      <c r="FK23" s="7">
        <v>2.6321389359359987E-2</v>
      </c>
      <c r="FL23" s="7">
        <v>2.6316210159359987E-2</v>
      </c>
      <c r="FM23" s="7">
        <v>8.7326490284713332E-4</v>
      </c>
      <c r="FN23" s="7">
        <v>1.3161765229199995E-4</v>
      </c>
      <c r="FO23" s="7">
        <v>0.33242275994653042</v>
      </c>
      <c r="FP23" s="7">
        <v>0.21037329680903991</v>
      </c>
      <c r="FQ23" s="7">
        <v>1.3596995394494696E-2</v>
      </c>
      <c r="FR23" s="7">
        <v>9.6477470020079944E-3</v>
      </c>
      <c r="FS23" s="7">
        <v>6.9144806986680346E-3</v>
      </c>
      <c r="FT23" s="7">
        <v>1.5913373172839992E-3</v>
      </c>
      <c r="FU23" s="7">
        <v>9.9078026575513331E-4</v>
      </c>
      <c r="FV23" s="7">
        <v>2.5225301519999992E-4</v>
      </c>
      <c r="FW23" s="7">
        <v>0.17406697636263696</v>
      </c>
      <c r="FX23" s="7">
        <v>9.8838380021039965E-2</v>
      </c>
      <c r="FY23" s="7">
        <v>0.57991770170437973</v>
      </c>
      <c r="FZ23" s="7">
        <v>2.3201152431963625</v>
      </c>
      <c r="GA23" s="7">
        <v>1.6848492771177925</v>
      </c>
      <c r="GB23" s="7">
        <v>0.52187770349574714</v>
      </c>
      <c r="GC23" s="7">
        <v>2.3055481717651616</v>
      </c>
      <c r="GD23" s="7">
        <v>1.6848492771177925</v>
      </c>
      <c r="GE23" s="7">
        <v>1.4567071431201445E-2</v>
      </c>
      <c r="GF23" s="7">
        <v>0.50100259535591718</v>
      </c>
      <c r="GG23" s="7">
        <v>2.0875108139829887E-2</v>
      </c>
      <c r="GH23" s="7">
        <v>6.2430306133720484E-4</v>
      </c>
      <c r="GI23" s="7">
        <v>2.081010204457349E-4</v>
      </c>
      <c r="GJ23" s="7">
        <v>5.7192938437805943E-3</v>
      </c>
      <c r="GK23" s="7">
        <v>1.148038631226274E-2</v>
      </c>
      <c r="GL23" s="7">
        <v>4.8117539913284762E-4</v>
      </c>
      <c r="GM23" s="7">
        <v>3.5058013550584111E-4</v>
      </c>
      <c r="GN23" s="7">
        <v>3.8494031930627821E-4</v>
      </c>
      <c r="GO23" s="9">
        <v>67.835269168278828</v>
      </c>
      <c r="GP23" s="7">
        <v>2.4391599365824589E-4</v>
      </c>
      <c r="GQ23" s="7">
        <v>1.3716018141181839E-2</v>
      </c>
      <c r="GR23" s="7">
        <v>1.3715479242779294E-2</v>
      </c>
      <c r="GS23" s="7">
        <v>1.3442285557460347E-4</v>
      </c>
      <c r="GT23" s="7">
        <v>5.6126256663547889E-5</v>
      </c>
      <c r="GU23" s="7">
        <v>0.12639219479230707</v>
      </c>
      <c r="GV23" s="7">
        <v>0.11366750983850245</v>
      </c>
      <c r="GW23" s="7">
        <v>5.6076066106904819E-3</v>
      </c>
      <c r="GX23" s="7">
        <v>5.1611588417650759E-3</v>
      </c>
      <c r="GY23" s="7">
        <v>1.3333501282816959E-3</v>
      </c>
      <c r="GZ23" s="7">
        <v>7.6650436647702493E-4</v>
      </c>
      <c r="HA23" s="7">
        <v>1.4965550879930732E-4</v>
      </c>
      <c r="HB23" s="7">
        <v>7.1683547480147071E-5</v>
      </c>
      <c r="HC23" s="7">
        <v>3.7414740748268928E-2</v>
      </c>
      <c r="HD23" s="7">
        <v>2.9401075941483439E-2</v>
      </c>
      <c r="HE23" s="7">
        <v>0.46568898098949391</v>
      </c>
      <c r="HF23" s="7">
        <v>0.50375856545507303</v>
      </c>
      <c r="HG23" s="7">
        <v>0.10630672698100907</v>
      </c>
      <c r="HH23" s="7">
        <v>0.65428648375991738</v>
      </c>
      <c r="HI23" s="7">
        <v>0.4864265993033311</v>
      </c>
      <c r="HJ23" s="7">
        <v>0.10630672698100907</v>
      </c>
      <c r="HK23" s="7">
        <v>1.7331966151741814E-2</v>
      </c>
      <c r="HL23" s="7">
        <v>0.62811502440952061</v>
      </c>
      <c r="HM23" s="7">
        <v>2.6171459350396695E-2</v>
      </c>
      <c r="HN23" s="7">
        <v>9.4537997191319011E-4</v>
      </c>
      <c r="HO23" s="7">
        <v>3.1512665730439672E-4</v>
      </c>
      <c r="HP23" s="7">
        <v>7.2849773349954539E-3</v>
      </c>
      <c r="HQ23" s="7">
        <v>1.4241172246366649E-2</v>
      </c>
      <c r="HR23" s="7">
        <v>6.6929909571954583E-4</v>
      </c>
      <c r="HS23" s="7">
        <v>4.5829270091804871E-4</v>
      </c>
      <c r="HT23" s="7">
        <v>5.3543927657563682E-4</v>
      </c>
      <c r="HU23" s="9">
        <v>73.119764700686545</v>
      </c>
      <c r="HV23" s="7">
        <v>2.6283799228371015E-4</v>
      </c>
      <c r="HW23" s="7">
        <v>1.412104846950305E-2</v>
      </c>
      <c r="HX23" s="7">
        <v>1.4120232417511296E-2</v>
      </c>
      <c r="HY23" s="7">
        <v>1.7598744389826941E-4</v>
      </c>
      <c r="HZ23" s="7">
        <v>5.9292001581158978E-5</v>
      </c>
      <c r="IA23" s="7">
        <v>0.13576159756413253</v>
      </c>
      <c r="IB23" s="7">
        <v>0.11653469965321317</v>
      </c>
      <c r="IC23" s="7">
        <v>5.9145622197229698E-3</v>
      </c>
      <c r="ID23" s="7">
        <v>5.2973759630608021E-3</v>
      </c>
      <c r="IE23" s="7">
        <v>1.6336152507803101E-3</v>
      </c>
      <c r="IF23" s="7">
        <v>7.9673418312675725E-4</v>
      </c>
      <c r="IG23" s="7">
        <v>1.9723940135276248E-4</v>
      </c>
      <c r="IH23" s="7">
        <v>8.1035556621046875E-5</v>
      </c>
      <c r="II23" s="7">
        <v>4.4771851871683616E-2</v>
      </c>
      <c r="IJ23" s="7">
        <v>3.2945143404676712E-2</v>
      </c>
      <c r="IK23" s="7">
        <v>0.39123327552902865</v>
      </c>
      <c r="IL23" s="7">
        <v>0.56027658112370127</v>
      </c>
      <c r="IM23" s="7">
        <v>0.3053652681198365</v>
      </c>
      <c r="IN23" s="7">
        <v>0.70867361445661281</v>
      </c>
      <c r="IO23" s="7">
        <v>0.54971592686525239</v>
      </c>
      <c r="IP23" s="7">
        <v>0.3053652681198365</v>
      </c>
      <c r="IQ23" s="7">
        <v>1.0560654258448897E-2</v>
      </c>
      <c r="IR23" s="7">
        <v>0.68032666987834833</v>
      </c>
      <c r="IS23" s="7">
        <v>2.8346944578264515E-2</v>
      </c>
      <c r="IT23" s="7">
        <v>9.0519893643847685E-4</v>
      </c>
      <c r="IU23" s="7">
        <v>3.0173297881282558E-4</v>
      </c>
      <c r="IV23" s="7">
        <v>4.9986067048899139E-3</v>
      </c>
      <c r="IW23" s="7">
        <v>9.1197727728761311E-3</v>
      </c>
      <c r="IX23" s="7">
        <v>7.4550856260966001E-4</v>
      </c>
      <c r="IY23" s="7">
        <v>3.3442687848138049E-4</v>
      </c>
      <c r="IZ23" s="7">
        <v>5.9640685008772803E-4</v>
      </c>
      <c r="JA23" s="9">
        <v>72.453400286566421</v>
      </c>
      <c r="JB23" s="7">
        <v>2.6045187640644766E-4</v>
      </c>
      <c r="JC23" s="7">
        <v>3.9710156089459497E-3</v>
      </c>
      <c r="JD23" s="7">
        <v>3.970234241224016E-3</v>
      </c>
      <c r="JE23" s="7">
        <v>1.3174641021437912E-4</v>
      </c>
      <c r="JF23" s="7">
        <v>1.9856693145207929E-5</v>
      </c>
      <c r="JG23" s="7">
        <v>5.0151454791923733E-2</v>
      </c>
      <c r="JH23" s="7">
        <v>3.1738280754433155E-2</v>
      </c>
      <c r="JI23" s="7">
        <v>2.0513309616425773E-3</v>
      </c>
      <c r="JJ23" s="7">
        <v>1.4555217208741895E-3</v>
      </c>
      <c r="JK23" s="7">
        <v>1.0431634290764466E-3</v>
      </c>
      <c r="JL23" s="7">
        <v>2.4007947452005579E-4</v>
      </c>
      <c r="JM23" s="7">
        <v>1.4947554046762965E-4</v>
      </c>
      <c r="JN23" s="7">
        <v>3.805652684540647E-5</v>
      </c>
      <c r="JO23" s="7">
        <v>2.6260873645420076E-2</v>
      </c>
      <c r="JP23" s="7">
        <v>1.4911399412391226E-2</v>
      </c>
    </row>
    <row r="24" spans="1:276" hidden="1" outlineLevel="1" x14ac:dyDescent="0.35">
      <c r="A24" t="s">
        <v>13</v>
      </c>
      <c r="B24" t="s">
        <v>21</v>
      </c>
      <c r="C24" s="7">
        <v>0.88744936872630975</v>
      </c>
      <c r="D24" s="7">
        <v>0.10131854523636813</v>
      </c>
      <c r="E24" s="7">
        <v>0</v>
      </c>
      <c r="F24" s="7">
        <v>2.7908884862707843</v>
      </c>
      <c r="G24" s="7">
        <v>8.2529070132004417E-2</v>
      </c>
      <c r="H24" s="7">
        <v>0</v>
      </c>
      <c r="I24" s="7">
        <v>5.7770349092403121E-5</v>
      </c>
      <c r="J24" s="7">
        <v>1.8789475104363674E-2</v>
      </c>
      <c r="K24" s="7">
        <v>2.4473270177209554</v>
      </c>
      <c r="L24" s="7">
        <v>0.34356146854983011</v>
      </c>
      <c r="M24" s="7">
        <v>2.9959007583919752E-2</v>
      </c>
      <c r="N24" s="7">
        <v>7.4929138967363747E-3</v>
      </c>
      <c r="O24" s="7">
        <v>0.10444513991739512</v>
      </c>
      <c r="P24" s="7">
        <v>0.14610053391107058</v>
      </c>
      <c r="Q24" s="7">
        <v>5.4004914962978462E-2</v>
      </c>
      <c r="R24" s="7">
        <v>4.068323100278122E-2</v>
      </c>
      <c r="S24" s="7">
        <v>1.2509193720896997E-2</v>
      </c>
      <c r="T24" s="7">
        <v>9.0434213490092699</v>
      </c>
      <c r="U24" s="9">
        <v>670.22494087826783</v>
      </c>
      <c r="V24" s="7">
        <v>2.5776234413536201E-3</v>
      </c>
      <c r="W24" s="7">
        <v>6.7004175800818327E-2</v>
      </c>
      <c r="X24" s="7">
        <v>6.6998996600818317E-2</v>
      </c>
      <c r="Y24" s="7">
        <v>1.0467863689836096E-3</v>
      </c>
      <c r="Z24" s="7">
        <v>3.2594981221392743E-4</v>
      </c>
      <c r="AA24" s="7">
        <v>0.66099186845172642</v>
      </c>
      <c r="AB24" s="7">
        <v>0.53854354097998303</v>
      </c>
      <c r="AC24" s="7">
        <v>2.9266043658529972E-2</v>
      </c>
      <c r="AD24" s="7">
        <v>2.4659829007683969E-2</v>
      </c>
      <c r="AE24" s="7">
        <v>4.0053483243946315E-3</v>
      </c>
      <c r="AF24" s="7">
        <v>4.0053483243946315E-3</v>
      </c>
      <c r="AG24" s="7">
        <v>1.3255976126276972E-3</v>
      </c>
      <c r="AH24" s="7">
        <v>5.9840449908833302E-4</v>
      </c>
      <c r="AI24" s="7">
        <v>0.30907385656860253</v>
      </c>
      <c r="AJ24" s="7">
        <v>0.23543109613151667</v>
      </c>
      <c r="AK24" s="7">
        <v>1.3999999999999991E-3</v>
      </c>
      <c r="AL24" s="7">
        <v>6.0899999999999982E-3</v>
      </c>
      <c r="AM24" s="7">
        <v>5.45E-3</v>
      </c>
      <c r="AN24" s="7">
        <v>8.9999999999999998E-4</v>
      </c>
      <c r="AO24" s="7">
        <v>1.3324085560777792E-8</v>
      </c>
      <c r="AP24" s="7">
        <v>1.9327377993947387E-8</v>
      </c>
      <c r="AQ24" s="7">
        <v>9.8132038138810412E-2</v>
      </c>
      <c r="AR24" s="7">
        <v>1.1203563488443216E-2</v>
      </c>
      <c r="AS24" s="7">
        <v>0</v>
      </c>
      <c r="AT24" s="7">
        <v>0.30860980358683981</v>
      </c>
      <c r="AU24" s="7">
        <v>9.1258680699474095E-3</v>
      </c>
      <c r="AV24" s="7">
        <v>0</v>
      </c>
      <c r="AW24" s="7">
        <v>6.3881076489631888E-6</v>
      </c>
      <c r="AX24" s="7">
        <v>2.0776954184958019E-3</v>
      </c>
      <c r="AY24" s="7">
        <v>0.2706195944291665</v>
      </c>
      <c r="AZ24" s="7">
        <v>3.7990209157673295E-2</v>
      </c>
      <c r="BA24" s="7">
        <v>3.31279572495003E-3</v>
      </c>
      <c r="BB24" s="7">
        <v>8.2854857775229481E-4</v>
      </c>
      <c r="BC24" s="7">
        <v>1.1549294883715372E-2</v>
      </c>
      <c r="BD24" s="7">
        <v>1.6155449168259357E-2</v>
      </c>
      <c r="BE24" s="7">
        <v>5.9717349085912979E-3</v>
      </c>
      <c r="BF24" s="7">
        <v>4.4986548157725905E-3</v>
      </c>
      <c r="BG24" s="7">
        <v>1.3832368567309324E-3</v>
      </c>
      <c r="BH24" s="9">
        <v>74.111878128037532</v>
      </c>
      <c r="BI24" s="7">
        <v>2.8502746271310316E-4</v>
      </c>
      <c r="BJ24" s="7">
        <v>7.4091622202429831E-3</v>
      </c>
      <c r="BK24" s="7">
        <v>7.4085895166388811E-3</v>
      </c>
      <c r="BL24" s="7">
        <v>1.1575114423904268E-4</v>
      </c>
      <c r="BM24" s="7">
        <v>3.6042754134157009E-5</v>
      </c>
      <c r="BN24" s="7">
        <v>7.3090906963451427E-2</v>
      </c>
      <c r="BO24" s="7">
        <v>5.9550862466336583E-2</v>
      </c>
      <c r="BP24" s="7">
        <v>3.236169424057207E-3</v>
      </c>
      <c r="BQ24" s="7">
        <v>2.7268251755609638E-3</v>
      </c>
      <c r="BR24" s="7">
        <v>9.9719942303266884E-4</v>
      </c>
      <c r="BS24" s="7">
        <v>4.4290188080570078E-4</v>
      </c>
      <c r="BT24" s="7">
        <v>1.4658142769969685E-4</v>
      </c>
      <c r="BU24" s="7">
        <v>6.617014468245357E-5</v>
      </c>
      <c r="BV24" s="7">
        <v>3.4176651141269922E-2</v>
      </c>
      <c r="BW24" s="7">
        <v>2.6033410038702753E-2</v>
      </c>
      <c r="BX24" s="7">
        <v>1.5480866654005602E-4</v>
      </c>
      <c r="BY24" s="7">
        <v>6.7341769944924347E-4</v>
      </c>
      <c r="BZ24" s="7">
        <v>6.0264802331664691E-4</v>
      </c>
      <c r="CA24" s="7">
        <v>9.9519857061464585E-5</v>
      </c>
      <c r="CB24" s="7">
        <v>1.473345656092589E-9</v>
      </c>
      <c r="CC24" s="7">
        <v>2.1371754392561556E-9</v>
      </c>
      <c r="CD24" s="7">
        <v>1.6377532357319218</v>
      </c>
      <c r="CE24" s="7">
        <v>0.26174802935609409</v>
      </c>
      <c r="CF24" s="7">
        <v>0</v>
      </c>
      <c r="CG24" s="7">
        <v>5.9839275576990039</v>
      </c>
      <c r="CH24" s="7">
        <v>0.22878295265076062</v>
      </c>
      <c r="CI24" s="7">
        <v>0</v>
      </c>
      <c r="CJ24" s="7">
        <v>3.2965076705333385E-2</v>
      </c>
      <c r="CK24" s="7">
        <v>5.2678839518424772</v>
      </c>
      <c r="CL24" s="7">
        <v>0.71604360585652582</v>
      </c>
      <c r="CM24" s="7">
        <v>2.3982447182885527E-2</v>
      </c>
      <c r="CN24" s="7">
        <v>6.9514469848436771E-3</v>
      </c>
      <c r="CO24" s="7">
        <v>0.17491341248528569</v>
      </c>
      <c r="CP24" s="7">
        <v>0.23400841364157404</v>
      </c>
      <c r="CQ24" s="7">
        <v>0.1112510964206129</v>
      </c>
      <c r="CR24" s="7">
        <v>7.9860268622214389E-2</v>
      </c>
      <c r="CS24" s="7">
        <v>2.5999628808533803E-2</v>
      </c>
      <c r="CT24" s="7">
        <v>13.105686833645455</v>
      </c>
      <c r="CU24" s="9">
        <v>970.75418023433042</v>
      </c>
      <c r="CV24" s="7">
        <v>3.7354806653064846E-3</v>
      </c>
      <c r="CW24" s="7">
        <v>0.13335122887348244</v>
      </c>
      <c r="CX24" s="7">
        <v>0.13334604967348243</v>
      </c>
      <c r="CY24" s="7">
        <v>1.3053772187791332E-3</v>
      </c>
      <c r="CZ24" s="7">
        <v>5.8028383398021205E-4</v>
      </c>
      <c r="DA24" s="7">
        <v>1.2168729364037552</v>
      </c>
      <c r="DB24" s="7">
        <v>1.0939393305366791</v>
      </c>
      <c r="DC24" s="7">
        <v>5.5139272151425799E-2</v>
      </c>
      <c r="DD24" s="7">
        <v>4.9809396735609253E-2</v>
      </c>
      <c r="DE24" s="7">
        <v>1.2656434506608152E-2</v>
      </c>
      <c r="DF24" s="7">
        <v>7.6266609674124665E-3</v>
      </c>
      <c r="DG24" s="7">
        <v>1.5985530908912966E-3</v>
      </c>
      <c r="DH24" s="7">
        <v>8.6284632129345507E-4</v>
      </c>
      <c r="DI24" s="7">
        <v>0.42238522813021356</v>
      </c>
      <c r="DJ24" s="7">
        <v>0.34721000960260212</v>
      </c>
      <c r="DK24" s="7">
        <v>0.82880416852338923</v>
      </c>
      <c r="DL24" s="7">
        <v>0.10379787299015532</v>
      </c>
      <c r="DM24" s="7">
        <v>0</v>
      </c>
      <c r="DN24" s="7">
        <v>2.8390673697344289</v>
      </c>
      <c r="DO24" s="7">
        <v>8.3851838957618677E-2</v>
      </c>
      <c r="DP24" s="7">
        <v>0</v>
      </c>
      <c r="DQ24" s="7">
        <v>1.9946034032536586E-2</v>
      </c>
      <c r="DR24" s="7">
        <v>2.4892357635364504</v>
      </c>
      <c r="DS24" s="7">
        <v>0.34983160619798015</v>
      </c>
      <c r="DT24" s="7">
        <v>3.0610015368897823E-2</v>
      </c>
      <c r="DU24" s="7">
        <v>7.1957062407795869E-3</v>
      </c>
      <c r="DV24" s="7">
        <v>0.10742732348384877</v>
      </c>
      <c r="DW24" s="7">
        <v>0.15509335532292018</v>
      </c>
      <c r="DX24" s="7">
        <v>5.2984667892682233E-2</v>
      </c>
      <c r="DY24" s="7">
        <v>4.0011798114741697E-2</v>
      </c>
      <c r="DZ24" s="7">
        <v>1.2372683676221579E-2</v>
      </c>
      <c r="EA24" s="7">
        <v>8.378906042866074</v>
      </c>
      <c r="EB24" s="9">
        <v>620.94689797359149</v>
      </c>
      <c r="EC24" s="7">
        <v>2.388218329709603E-3</v>
      </c>
      <c r="ED24" s="7">
        <v>9.1065921261945348E-2</v>
      </c>
      <c r="EE24" s="7">
        <v>9.1060742061945282E-2</v>
      </c>
      <c r="EF24" s="7">
        <v>1.1350209422996947E-3</v>
      </c>
      <c r="EG24" s="7">
        <v>4.1488072785223287E-4</v>
      </c>
      <c r="EH24" s="7">
        <v>0.86340250527544837</v>
      </c>
      <c r="EI24" s="7">
        <v>0.74103356082843785</v>
      </c>
      <c r="EJ24" s="7">
        <v>3.8303787792668242E-2</v>
      </c>
      <c r="EK24" s="7">
        <v>3.3815951336599752E-2</v>
      </c>
      <c r="EL24" s="7">
        <v>1.0311959314036979E-2</v>
      </c>
      <c r="EM24" s="7">
        <v>5.3019984562471282E-3</v>
      </c>
      <c r="EN24" s="7">
        <v>1.4042535407182558E-3</v>
      </c>
      <c r="EO24" s="7">
        <v>6.7845311182333139E-4</v>
      </c>
      <c r="EP24" s="7">
        <v>0.34349749176099331</v>
      </c>
      <c r="EQ24" s="7">
        <v>0.27010541455990711</v>
      </c>
      <c r="ER24" s="7">
        <v>0.80959486121080593</v>
      </c>
      <c r="ES24" s="7">
        <v>7.8124813102319099E-2</v>
      </c>
      <c r="ET24" s="7">
        <v>0</v>
      </c>
      <c r="EU24" s="7">
        <v>2.3297709032500724</v>
      </c>
      <c r="EV24" s="7">
        <v>6.179340796272989E-2</v>
      </c>
      <c r="EW24" s="7">
        <v>0</v>
      </c>
      <c r="EX24" s="7">
        <v>1.6331405139589188E-2</v>
      </c>
      <c r="EY24" s="7">
        <v>2.0402841243777754</v>
      </c>
      <c r="EZ24" s="7">
        <v>0.28948677887229796</v>
      </c>
      <c r="FA24" s="7">
        <v>3.0499008164199214E-2</v>
      </c>
      <c r="FB24" s="7">
        <v>7.6971049726060224E-3</v>
      </c>
      <c r="FC24" s="7">
        <v>9.3432096453908597E-2</v>
      </c>
      <c r="FD24" s="7">
        <v>0.13006355433364564</v>
      </c>
      <c r="FE24" s="7">
        <v>4.6559073308941719E-2</v>
      </c>
      <c r="FF24" s="7">
        <v>3.5575913873333989E-2</v>
      </c>
      <c r="FG24" s="7">
        <v>1.0709233297269435E-2</v>
      </c>
      <c r="FH24" s="7">
        <v>8.7731676155553568</v>
      </c>
      <c r="FI24" s="9">
        <v>650.28226793981537</v>
      </c>
      <c r="FJ24" s="7">
        <v>2.5005937054185072E-3</v>
      </c>
      <c r="FK24" s="7">
        <v>4.7370274627396035E-2</v>
      </c>
      <c r="FL24" s="7">
        <v>4.7365095427396045E-2</v>
      </c>
      <c r="FM24" s="7">
        <v>9.726804193092173E-4</v>
      </c>
      <c r="FN24" s="7">
        <v>2.5212706009811994E-4</v>
      </c>
      <c r="FO24" s="7">
        <v>0.49613750346169139</v>
      </c>
      <c r="FP24" s="7">
        <v>0.37372146051162614</v>
      </c>
      <c r="FQ24" s="7">
        <v>2.1760088244518076E-2</v>
      </c>
      <c r="FR24" s="7">
        <v>1.7202017178631519E-2</v>
      </c>
      <c r="FS24" s="7">
        <v>7.9525845704729141E-3</v>
      </c>
      <c r="FT24" s="7">
        <v>2.9409711336285224E-3</v>
      </c>
      <c r="FU24" s="7">
        <v>1.2536871813215321E-3</v>
      </c>
      <c r="FV24" s="7">
        <v>5.2706046289933809E-4</v>
      </c>
      <c r="FW24" s="7">
        <v>0.27844967328163583</v>
      </c>
      <c r="FX24" s="7">
        <v>0.20490886396564073</v>
      </c>
      <c r="FY24" s="7">
        <v>0.1249650824501173</v>
      </c>
      <c r="FZ24" s="7">
        <v>1.9972095524526338E-2</v>
      </c>
      <c r="GA24" s="7">
        <v>0</v>
      </c>
      <c r="GB24" s="7">
        <v>0.45659015308810985</v>
      </c>
      <c r="GC24" s="7">
        <v>1.7456769382236392E-2</v>
      </c>
      <c r="GD24" s="7">
        <v>0</v>
      </c>
      <c r="GE24" s="7">
        <v>2.5153261422899312E-3</v>
      </c>
      <c r="GF24" s="7">
        <v>0.40195405389350142</v>
      </c>
      <c r="GG24" s="7">
        <v>5.4636099194608358E-2</v>
      </c>
      <c r="GH24" s="7">
        <v>1.8299267705158943E-3</v>
      </c>
      <c r="GI24" s="7">
        <v>5.3041455004079882E-4</v>
      </c>
      <c r="GJ24" s="7">
        <v>1.3346375104602742E-2</v>
      </c>
      <c r="GK24" s="7">
        <v>1.7855486447365582E-2</v>
      </c>
      <c r="GL24" s="7">
        <v>8.488765055411256E-3</v>
      </c>
      <c r="GM24" s="7">
        <v>6.0935584403858829E-3</v>
      </c>
      <c r="GN24" s="7">
        <v>1.9838432841067519E-3</v>
      </c>
      <c r="GO24" s="9">
        <v>74.071217522317951</v>
      </c>
      <c r="GP24" s="7">
        <v>2.8502746271310289E-4</v>
      </c>
      <c r="GQ24" s="7">
        <v>1.0175066027912228E-2</v>
      </c>
      <c r="GR24" s="7">
        <v>1.017467084068811E-2</v>
      </c>
      <c r="GS24" s="7">
        <v>9.9603876954232974E-5</v>
      </c>
      <c r="GT24" s="7">
        <v>4.4277254702171243E-5</v>
      </c>
      <c r="GU24" s="7">
        <v>9.2850756457856884E-2</v>
      </c>
      <c r="GV24" s="7">
        <v>8.3470583756684355E-2</v>
      </c>
      <c r="GW24" s="7">
        <v>4.2072783251519462E-3</v>
      </c>
      <c r="GX24" s="7">
        <v>3.8005941518254875E-3</v>
      </c>
      <c r="GY24" s="7">
        <v>9.6572081015365238E-4</v>
      </c>
      <c r="GZ24" s="7">
        <v>5.8193523652899952E-4</v>
      </c>
      <c r="HA24" s="7">
        <v>1.2197400343699851E-4</v>
      </c>
      <c r="HB24" s="7">
        <v>6.5837550694277262E-5</v>
      </c>
      <c r="HC24" s="7">
        <v>3.2229156204606466E-2</v>
      </c>
      <c r="HD24" s="7">
        <v>2.6493079989614143E-2</v>
      </c>
      <c r="HE24" s="7">
        <v>9.8915558222429992E-2</v>
      </c>
      <c r="HF24" s="7">
        <v>1.2387998201570763E-2</v>
      </c>
      <c r="HG24" s="7">
        <v>0</v>
      </c>
      <c r="HH24" s="7">
        <v>0.33883508840054993</v>
      </c>
      <c r="HI24" s="7">
        <v>1.0007492449328928E-2</v>
      </c>
      <c r="HJ24" s="7">
        <v>0</v>
      </c>
      <c r="HK24" s="7">
        <v>2.3805057522418385E-3</v>
      </c>
      <c r="HL24" s="7">
        <v>0.29708362294572122</v>
      </c>
      <c r="HM24" s="7">
        <v>4.1751465454828912E-2</v>
      </c>
      <c r="HN24" s="7">
        <v>3.6532233697690944E-3</v>
      </c>
      <c r="HO24" s="7">
        <v>8.5878827187782091E-4</v>
      </c>
      <c r="HP24" s="7">
        <v>1.2821163399405108E-2</v>
      </c>
      <c r="HQ24" s="7">
        <v>1.8509976663954722E-2</v>
      </c>
      <c r="HR24" s="7">
        <v>6.3235782358240138E-3</v>
      </c>
      <c r="HS24" s="7">
        <v>4.7753009653101874E-3</v>
      </c>
      <c r="HT24" s="7">
        <v>1.4766466663933856E-3</v>
      </c>
      <c r="HU24" s="9">
        <v>74.108349562205078</v>
      </c>
      <c r="HV24" s="7">
        <v>2.85027462713103E-4</v>
      </c>
      <c r="HW24" s="7">
        <v>1.0868473855185455E-2</v>
      </c>
      <c r="HX24" s="7">
        <v>1.086785573153381E-2</v>
      </c>
      <c r="HY24" s="7">
        <v>1.3546171021526957E-4</v>
      </c>
      <c r="HZ24" s="7">
        <v>4.951490394208066E-5</v>
      </c>
      <c r="IA24" s="7">
        <v>0.10304477706974199</v>
      </c>
      <c r="IB24" s="7">
        <v>8.8440371217596514E-2</v>
      </c>
      <c r="IC24" s="7">
        <v>4.5714545069139067E-3</v>
      </c>
      <c r="ID24" s="7">
        <v>4.0358432429721753E-3</v>
      </c>
      <c r="IE24" s="7">
        <v>1.230704731773038E-3</v>
      </c>
      <c r="IF24" s="7">
        <v>6.3277931857958132E-4</v>
      </c>
      <c r="IG24" s="7">
        <v>1.675938999117739E-4</v>
      </c>
      <c r="IH24" s="7">
        <v>8.0971562200649812E-5</v>
      </c>
      <c r="II24" s="7">
        <v>4.0995505857647392E-2</v>
      </c>
      <c r="IJ24" s="7">
        <v>3.2236357965832442E-2</v>
      </c>
      <c r="IK24" s="7">
        <v>9.22807926039559E-2</v>
      </c>
      <c r="IL24" s="7">
        <v>8.9049721293138276E-3</v>
      </c>
      <c r="IM24" s="7">
        <v>0</v>
      </c>
      <c r="IN24" s="7">
        <v>0.26555641079047088</v>
      </c>
      <c r="IO24" s="7">
        <v>7.0434546187361623E-3</v>
      </c>
      <c r="IP24" s="7">
        <v>0</v>
      </c>
      <c r="IQ24" s="7">
        <v>1.8615175105776642E-3</v>
      </c>
      <c r="IR24" s="7">
        <v>0.23255957412237618</v>
      </c>
      <c r="IS24" s="7">
        <v>3.2996836668094727E-2</v>
      </c>
      <c r="IT24" s="7">
        <v>3.4763963827754351E-3</v>
      </c>
      <c r="IU24" s="7">
        <v>8.7734616616221852E-4</v>
      </c>
      <c r="IV24" s="7">
        <v>1.0649756228098028E-2</v>
      </c>
      <c r="IW24" s="7">
        <v>1.4825153243742336E-2</v>
      </c>
      <c r="IX24" s="7">
        <v>5.3069854981899235E-3</v>
      </c>
      <c r="IY24" s="7">
        <v>4.055081976349767E-3</v>
      </c>
      <c r="IZ24" s="7">
        <v>1.2206803479146262E-3</v>
      </c>
      <c r="JA24" s="9">
        <v>74.121719364716768</v>
      </c>
      <c r="JB24" s="7">
        <v>2.8502746271310295E-4</v>
      </c>
      <c r="JC24" s="7">
        <v>5.3994494010812799E-3</v>
      </c>
      <c r="JD24" s="7">
        <v>5.3988590555838533E-3</v>
      </c>
      <c r="JE24" s="7">
        <v>1.1086992314892015E-4</v>
      </c>
      <c r="JF24" s="7">
        <v>2.873842962387765E-5</v>
      </c>
      <c r="JG24" s="7">
        <v>5.6551695488184867E-2</v>
      </c>
      <c r="JH24" s="7">
        <v>4.2598235539122217E-2</v>
      </c>
      <c r="JI24" s="7">
        <v>2.4803000692630258E-3</v>
      </c>
      <c r="JJ24" s="7">
        <v>1.9607532800503327E-3</v>
      </c>
      <c r="JK24" s="7">
        <v>9.0646673116930975E-4</v>
      </c>
      <c r="JL24" s="7">
        <v>3.3522340647111366E-4</v>
      </c>
      <c r="JM24" s="7">
        <v>1.4290017428809527E-4</v>
      </c>
      <c r="JN24" s="7">
        <v>6.0076415497274714E-5</v>
      </c>
      <c r="JO24" s="7">
        <v>3.1738784152251662E-2</v>
      </c>
      <c r="JP24" s="7">
        <v>2.3356314725176915E-2</v>
      </c>
    </row>
    <row r="25" spans="1:276" hidden="1" outlineLevel="1" x14ac:dyDescent="0.35">
      <c r="A25" t="s">
        <v>14</v>
      </c>
      <c r="B25" t="s">
        <v>21</v>
      </c>
      <c r="C25" s="7">
        <v>1.0269037691459633</v>
      </c>
      <c r="D25" s="7">
        <v>0.14559141605839598</v>
      </c>
      <c r="E25" s="7">
        <v>0</v>
      </c>
      <c r="F25" s="7">
        <v>3.7398841387156434</v>
      </c>
      <c r="G25" s="7">
        <v>0.12422752934366633</v>
      </c>
      <c r="H25" s="7">
        <v>0</v>
      </c>
      <c r="I25" s="7">
        <v>8.695927054056645E-5</v>
      </c>
      <c r="J25" s="7">
        <v>2.1363886714729646E-2</v>
      </c>
      <c r="K25" s="7">
        <v>3.2728148823161449</v>
      </c>
      <c r="L25" s="7">
        <v>0.46706925639949853</v>
      </c>
      <c r="M25" s="7">
        <v>3.4506717595735488E-2</v>
      </c>
      <c r="N25" s="7">
        <v>1.9762901838385718E-2</v>
      </c>
      <c r="O25" s="7">
        <v>0.10498123950101602</v>
      </c>
      <c r="P25" s="7">
        <v>0.13950086721970273</v>
      </c>
      <c r="Q25" s="7">
        <v>6.5361206612904621E-2</v>
      </c>
      <c r="R25" s="7">
        <v>4.7561212425214515E-2</v>
      </c>
      <c r="S25" s="7">
        <v>1.4642610210520615E-2</v>
      </c>
      <c r="T25" s="7">
        <v>9.5445799286994273</v>
      </c>
      <c r="U25" s="9">
        <v>707.45692709458365</v>
      </c>
      <c r="V25" s="7">
        <v>2.7204673997396085E-3</v>
      </c>
      <c r="W25" s="7">
        <v>5.1516349839031354E-2</v>
      </c>
      <c r="X25" s="7">
        <v>5.1507913915835431E-2</v>
      </c>
      <c r="Y25" s="7">
        <v>1.4029777575446454E-3</v>
      </c>
      <c r="Z25" s="7">
        <v>2.3430707008586762E-4</v>
      </c>
      <c r="AA25" s="7">
        <v>0.61810480119471145</v>
      </c>
      <c r="AB25" s="7">
        <v>0.41927941715401235</v>
      </c>
      <c r="AC25" s="7">
        <v>2.5710588311155417E-2</v>
      </c>
      <c r="AD25" s="7">
        <v>1.9131690000729184E-2</v>
      </c>
      <c r="AE25" s="7">
        <v>2.9971880228200185E-3</v>
      </c>
      <c r="AF25" s="7">
        <v>2.9971880228200185E-3</v>
      </c>
      <c r="AG25" s="7">
        <v>1.5555911821590802E-3</v>
      </c>
      <c r="AH25" s="7">
        <v>3.8200065776222827E-4</v>
      </c>
      <c r="AI25" s="7">
        <v>0.27012549626480986</v>
      </c>
      <c r="AJ25" s="7">
        <v>0.15213172635833247</v>
      </c>
      <c r="AK25" s="7">
        <v>1.4000000000000004E-3</v>
      </c>
      <c r="AL25" s="7">
        <v>6.0900000000000008E-3</v>
      </c>
      <c r="AM25" s="7">
        <v>5.4499999999999991E-3</v>
      </c>
      <c r="AN25" s="7">
        <v>8.9999999999999998E-4</v>
      </c>
      <c r="AO25" s="7">
        <v>1.4685840998540821E-8</v>
      </c>
      <c r="AP25" s="7">
        <v>2.1577795996374213E-8</v>
      </c>
      <c r="AQ25" s="7">
        <v>0.10759025298307623</v>
      </c>
      <c r="AR25" s="7">
        <v>1.5253831718734914E-2</v>
      </c>
      <c r="AS25" s="7">
        <v>0</v>
      </c>
      <c r="AT25" s="7">
        <v>0.39183328828021552</v>
      </c>
      <c r="AU25" s="7">
        <v>1.3015505163315649E-2</v>
      </c>
      <c r="AV25" s="7">
        <v>0</v>
      </c>
      <c r="AW25" s="7">
        <v>9.1108536143209526E-6</v>
      </c>
      <c r="AX25" s="7">
        <v>2.238326555419265E-3</v>
      </c>
      <c r="AY25" s="7">
        <v>0.34289773953017827</v>
      </c>
      <c r="AZ25" s="7">
        <v>4.8935548750037312E-2</v>
      </c>
      <c r="BA25" s="7">
        <v>3.6153207216566797E-3</v>
      </c>
      <c r="BB25" s="7">
        <v>2.0705889610668974E-3</v>
      </c>
      <c r="BC25" s="7">
        <v>1.0999042418341513E-2</v>
      </c>
      <c r="BD25" s="7">
        <v>1.4615715753004499E-2</v>
      </c>
      <c r="BE25" s="7">
        <v>6.8479919599574194E-3</v>
      </c>
      <c r="BF25" s="7">
        <v>4.9830597868643269E-3</v>
      </c>
      <c r="BG25" s="7">
        <v>1.5341283031736165E-3</v>
      </c>
      <c r="BH25" s="9">
        <v>74.121326698448385</v>
      </c>
      <c r="BI25" s="7">
        <v>2.8502746271310311E-4</v>
      </c>
      <c r="BJ25" s="7">
        <v>5.3974454846491193E-3</v>
      </c>
      <c r="BK25" s="7">
        <v>5.3965616402831089E-3</v>
      </c>
      <c r="BL25" s="7">
        <v>1.4699209059228018E-4</v>
      </c>
      <c r="BM25" s="7">
        <v>2.4548704273651041E-5</v>
      </c>
      <c r="BN25" s="7">
        <v>6.4759770027818936E-2</v>
      </c>
      <c r="BO25" s="7">
        <v>4.3928535387218928E-2</v>
      </c>
      <c r="BP25" s="7">
        <v>2.6937370217673708E-3</v>
      </c>
      <c r="BQ25" s="7">
        <v>2.0044559471079962E-3</v>
      </c>
      <c r="BR25" s="7">
        <v>1.1671812631821399E-3</v>
      </c>
      <c r="BS25" s="7">
        <v>3.1401989874984724E-4</v>
      </c>
      <c r="BT25" s="7">
        <v>1.629816287128154E-4</v>
      </c>
      <c r="BU25" s="7">
        <v>4.0022783675748505E-5</v>
      </c>
      <c r="BV25" s="7">
        <v>2.8301454677180121E-2</v>
      </c>
      <c r="BW25" s="7">
        <v>1.5939069869475377E-2</v>
      </c>
      <c r="BX25" s="7">
        <v>1.4668010645396397E-4</v>
      </c>
      <c r="BY25" s="7">
        <v>6.3805846307474331E-4</v>
      </c>
      <c r="BZ25" s="7">
        <v>5.710047001243597E-4</v>
      </c>
      <c r="CA25" s="7">
        <v>9.429435414897683E-5</v>
      </c>
      <c r="CB25" s="7">
        <v>1.5386576578799692E-9</v>
      </c>
      <c r="CC25" s="7">
        <v>2.2607381527072062E-9</v>
      </c>
      <c r="CD25" s="7">
        <v>2.0868016698472966</v>
      </c>
      <c r="CE25" s="7">
        <v>0.33160159415517343</v>
      </c>
      <c r="CF25" s="7">
        <v>0</v>
      </c>
      <c r="CG25" s="7">
        <v>7.6328259646487027</v>
      </c>
      <c r="CH25" s="7">
        <v>0.28439903359205404</v>
      </c>
      <c r="CI25" s="7">
        <v>0</v>
      </c>
      <c r="CJ25" s="7">
        <v>4.7202560563119299E-2</v>
      </c>
      <c r="CK25" s="7">
        <v>6.6915619420065262</v>
      </c>
      <c r="CL25" s="7">
        <v>0.9412640226421769</v>
      </c>
      <c r="CM25" s="7">
        <v>2.2136132556937558E-2</v>
      </c>
      <c r="CN25" s="7">
        <v>6.3726281145023616E-3</v>
      </c>
      <c r="CO25" s="7">
        <v>0.1865168337189331</v>
      </c>
      <c r="CP25" s="7">
        <v>0.24247329344546614</v>
      </c>
      <c r="CQ25" s="7">
        <v>0.13017778099035573</v>
      </c>
      <c r="CR25" s="7">
        <v>9.2488428636245401E-2</v>
      </c>
      <c r="CS25" s="7">
        <v>2.9526129651238842E-2</v>
      </c>
      <c r="CT25" s="7">
        <v>14.747943557184627</v>
      </c>
      <c r="CU25" s="9">
        <v>1093.197027685954</v>
      </c>
      <c r="CV25" s="7">
        <v>4.2035689323403902E-3</v>
      </c>
      <c r="CW25" s="7">
        <v>0.1320748923033695</v>
      </c>
      <c r="CX25" s="7">
        <v>0.13205715532632967</v>
      </c>
      <c r="CY25" s="7">
        <v>2.997481905348751E-3</v>
      </c>
      <c r="CZ25" s="7">
        <v>5.4586449630056354E-4</v>
      </c>
      <c r="DA25" s="7">
        <v>1.5100704912217191</v>
      </c>
      <c r="DB25" s="7">
        <v>1.092665082716197</v>
      </c>
      <c r="DC25" s="7">
        <v>6.251986254146108E-2</v>
      </c>
      <c r="DD25" s="7">
        <v>4.9635103068210125E-2</v>
      </c>
      <c r="DE25" s="7">
        <v>2.4506626975472953E-2</v>
      </c>
      <c r="DF25" s="7">
        <v>7.4076953936632137E-3</v>
      </c>
      <c r="DG25" s="7">
        <v>3.1727678352374599E-3</v>
      </c>
      <c r="DH25" s="7">
        <v>7.1638105457154735E-4</v>
      </c>
      <c r="DI25" s="7">
        <v>0.53885009970966735</v>
      </c>
      <c r="DJ25" s="7">
        <v>0.29276886996206919</v>
      </c>
      <c r="DK25" s="7">
        <v>1.0016575760577986</v>
      </c>
      <c r="DL25" s="7">
        <v>0.15782102560657019</v>
      </c>
      <c r="DM25" s="7">
        <v>0</v>
      </c>
      <c r="DN25" s="7">
        <v>3.9118638544862265</v>
      </c>
      <c r="DO25" s="7">
        <v>0.1379003017253225</v>
      </c>
      <c r="DP25" s="7">
        <v>0</v>
      </c>
      <c r="DQ25" s="7">
        <v>1.9920723881247705E-2</v>
      </c>
      <c r="DR25" s="7">
        <v>3.4245151167717669</v>
      </c>
      <c r="DS25" s="7">
        <v>0.48734873771445986</v>
      </c>
      <c r="DT25" s="7">
        <v>8.521206690972781E-2</v>
      </c>
      <c r="DU25" s="7">
        <v>6.9209127575017917E-2</v>
      </c>
      <c r="DV25" s="7">
        <v>0.11811440802582553</v>
      </c>
      <c r="DW25" s="7">
        <v>0.16276377676341422</v>
      </c>
      <c r="DX25" s="7">
        <v>7.0710633004785126E-2</v>
      </c>
      <c r="DY25" s="7">
        <v>5.1713419891337799E-2</v>
      </c>
      <c r="DZ25" s="7">
        <v>1.576363971548753E-2</v>
      </c>
      <c r="EA25" s="7">
        <v>9.5687724694889411</v>
      </c>
      <c r="EB25" s="9">
        <v>709.07575172677457</v>
      </c>
      <c r="EC25" s="7">
        <v>2.7273629382574267E-3</v>
      </c>
      <c r="ED25" s="7">
        <v>8.9829197092297086E-2</v>
      </c>
      <c r="EE25" s="7">
        <v>8.9821899081603096E-2</v>
      </c>
      <c r="EF25" s="7">
        <v>1.3942024312232364E-3</v>
      </c>
      <c r="EG25" s="7">
        <v>3.8179798917263997E-4</v>
      </c>
      <c r="EH25" s="7">
        <v>0.91197152973658913</v>
      </c>
      <c r="EI25" s="7">
        <v>0.73980879560923607</v>
      </c>
      <c r="EJ25" s="7">
        <v>3.9573564120387553E-2</v>
      </c>
      <c r="EK25" s="7">
        <v>3.3648425979030755E-2</v>
      </c>
      <c r="EL25" s="7">
        <v>1.2141691224700218E-2</v>
      </c>
      <c r="EM25" s="7">
        <v>5.0915359272003585E-3</v>
      </c>
      <c r="EN25" s="7">
        <v>1.5557106201130328E-3</v>
      </c>
      <c r="EO25" s="7">
        <v>5.3767550042080814E-4</v>
      </c>
      <c r="EP25" s="7">
        <v>0.32035090503394276</v>
      </c>
      <c r="EQ25" s="7">
        <v>0.21777837640158937</v>
      </c>
      <c r="ER25" s="7">
        <v>0.73670096176935751</v>
      </c>
      <c r="ES25" s="7">
        <v>8.9112034100222906E-2</v>
      </c>
      <c r="ET25" s="7">
        <v>0</v>
      </c>
      <c r="EU25" s="7">
        <v>2.5858160490429993</v>
      </c>
      <c r="EV25" s="7">
        <v>7.4547148094190982E-2</v>
      </c>
      <c r="EW25" s="7">
        <v>0</v>
      </c>
      <c r="EX25" s="7">
        <v>1.4564886006031962E-2</v>
      </c>
      <c r="EY25" s="7">
        <v>2.2590996077896</v>
      </c>
      <c r="EZ25" s="7">
        <v>0.32671644125339872</v>
      </c>
      <c r="FA25" s="7">
        <v>2.1102699028153284E-2</v>
      </c>
      <c r="FB25" s="7">
        <v>7.0655638311890841E-3</v>
      </c>
      <c r="FC25" s="7">
        <v>7.7635202544122872E-2</v>
      </c>
      <c r="FD25" s="7">
        <v>0.10274121188296204</v>
      </c>
      <c r="FE25" s="7">
        <v>4.5318187513902708E-2</v>
      </c>
      <c r="FF25" s="7">
        <v>3.3520529761341393E-2</v>
      </c>
      <c r="FG25" s="7">
        <v>1.0075979143317284E-2</v>
      </c>
      <c r="FH25" s="7">
        <v>8.0705440330291704</v>
      </c>
      <c r="FI25" s="9">
        <v>598.24063555180976</v>
      </c>
      <c r="FJ25" s="7">
        <v>2.3003266884486779E-3</v>
      </c>
      <c r="FK25" s="7">
        <v>1.605857444072771E-2</v>
      </c>
      <c r="FL25" s="7">
        <v>1.6052379941073884E-2</v>
      </c>
      <c r="FM25" s="7">
        <v>9.5667061103114361E-4</v>
      </c>
      <c r="FN25" s="7">
        <v>9.7402731791095928E-5</v>
      </c>
      <c r="FO25" s="7">
        <v>0.26892244654350611</v>
      </c>
      <c r="FP25" s="7">
        <v>0.12279807606220122</v>
      </c>
      <c r="FQ25" s="7">
        <v>1.0722501281898099E-2</v>
      </c>
      <c r="FR25" s="7">
        <v>5.7024358560318518E-3</v>
      </c>
      <c r="FS25" s="7">
        <v>7.0408944876960977E-3</v>
      </c>
      <c r="FT25" s="7">
        <v>1.0569880227022338E-3</v>
      </c>
      <c r="FU25" s="7">
        <v>1.099933636960379E-3</v>
      </c>
      <c r="FV25" s="7">
        <v>2.3594030060440234E-4</v>
      </c>
      <c r="FW25" s="7">
        <v>0.17768655231576139</v>
      </c>
      <c r="FX25" s="7">
        <v>9.0643094330539617E-2</v>
      </c>
      <c r="FY25" s="7">
        <v>0.14149780691496391</v>
      </c>
      <c r="FZ25" s="7">
        <v>2.2484598809956114E-2</v>
      </c>
      <c r="GA25" s="7">
        <v>0</v>
      </c>
      <c r="GB25" s="7">
        <v>0.51755188342379332</v>
      </c>
      <c r="GC25" s="7">
        <v>1.9283978982514202E-2</v>
      </c>
      <c r="GD25" s="7">
        <v>0</v>
      </c>
      <c r="GE25" s="7">
        <v>3.200619827441911E-3</v>
      </c>
      <c r="GF25" s="7">
        <v>0.45372847516402748</v>
      </c>
      <c r="GG25" s="7">
        <v>6.3823408259765804E-2</v>
      </c>
      <c r="GH25" s="7">
        <v>1.5009640138033812E-3</v>
      </c>
      <c r="GI25" s="7">
        <v>4.3210282774630397E-4</v>
      </c>
      <c r="GJ25" s="7">
        <v>1.2646972304695954E-2</v>
      </c>
      <c r="GK25" s="7">
        <v>1.6441159576268009E-2</v>
      </c>
      <c r="GL25" s="7">
        <v>8.8268429076634285E-3</v>
      </c>
      <c r="GM25" s="7">
        <v>6.2712762818507399E-3</v>
      </c>
      <c r="GN25" s="7">
        <v>2.0020506273808482E-3</v>
      </c>
      <c r="GO25" s="9">
        <v>74.125387274986593</v>
      </c>
      <c r="GP25" s="7">
        <v>2.85027462713103E-4</v>
      </c>
      <c r="GQ25" s="7">
        <v>8.9554785581632962E-3</v>
      </c>
      <c r="GR25" s="7">
        <v>8.9542758835686274E-3</v>
      </c>
      <c r="GS25" s="7">
        <v>2.0324744895626443E-4</v>
      </c>
      <c r="GT25" s="7">
        <v>3.7012922797269558E-5</v>
      </c>
      <c r="GU25" s="7">
        <v>0.10239193589034795</v>
      </c>
      <c r="GV25" s="7">
        <v>7.4089318180492553E-2</v>
      </c>
      <c r="GW25" s="7">
        <v>4.2392257808041177E-3</v>
      </c>
      <c r="GX25" s="7">
        <v>3.3655609594484656E-3</v>
      </c>
      <c r="GY25" s="7">
        <v>1.6616979093016851E-3</v>
      </c>
      <c r="GZ25" s="7">
        <v>5.022866655910455E-4</v>
      </c>
      <c r="HA25" s="7">
        <v>2.1513289788065471E-4</v>
      </c>
      <c r="HB25" s="7">
        <v>4.8574979406030777E-5</v>
      </c>
      <c r="HC25" s="7">
        <v>3.6537304175344516E-2</v>
      </c>
      <c r="HD25" s="7">
        <v>1.9851504640417718E-2</v>
      </c>
      <c r="HE25" s="7">
        <v>0.10467984051786074</v>
      </c>
      <c r="HF25" s="7">
        <v>1.6493340823998004E-2</v>
      </c>
      <c r="HG25" s="7">
        <v>0</v>
      </c>
      <c r="HH25" s="7">
        <v>0.40881564139597043</v>
      </c>
      <c r="HI25" s="7">
        <v>1.4411493445479276E-2</v>
      </c>
      <c r="HJ25" s="7">
        <v>0</v>
      </c>
      <c r="HK25" s="7">
        <v>2.0818473785187254E-3</v>
      </c>
      <c r="HL25" s="7">
        <v>0.35788447553656433</v>
      </c>
      <c r="HM25" s="7">
        <v>5.0931165859406054E-2</v>
      </c>
      <c r="HN25" s="7">
        <v>8.9052244874079332E-3</v>
      </c>
      <c r="HO25" s="7">
        <v>7.232811501757269E-3</v>
      </c>
      <c r="HP25" s="7">
        <v>1.234373671256642E-2</v>
      </c>
      <c r="HQ25" s="7">
        <v>1.7009891005602233E-2</v>
      </c>
      <c r="HR25" s="7">
        <v>7.3897287484108905E-3</v>
      </c>
      <c r="HS25" s="7">
        <v>5.4043943521733398E-3</v>
      </c>
      <c r="HT25" s="7">
        <v>1.6474045929874067E-3</v>
      </c>
      <c r="HU25" s="9">
        <v>74.10310507306329</v>
      </c>
      <c r="HV25" s="7">
        <v>2.8502746271310295E-4</v>
      </c>
      <c r="HW25" s="7">
        <v>9.3877451239150148E-3</v>
      </c>
      <c r="HX25" s="7">
        <v>9.3869824335367849E-3</v>
      </c>
      <c r="HY25" s="7">
        <v>1.4570337372623297E-4</v>
      </c>
      <c r="HZ25" s="7">
        <v>3.9900414644620689E-5</v>
      </c>
      <c r="IA25" s="7">
        <v>9.5307055596160137E-2</v>
      </c>
      <c r="IB25" s="7">
        <v>7.7314911392051142E-2</v>
      </c>
      <c r="IC25" s="7">
        <v>4.1356991449605579E-3</v>
      </c>
      <c r="ID25" s="7">
        <v>3.5164830270886238E-3</v>
      </c>
      <c r="IE25" s="7">
        <v>1.268887024267251E-3</v>
      </c>
      <c r="IF25" s="7">
        <v>5.3209917399909623E-4</v>
      </c>
      <c r="IG25" s="7">
        <v>1.6258204749601714E-4</v>
      </c>
      <c r="IH25" s="7">
        <v>5.6190645365980236E-5</v>
      </c>
      <c r="II25" s="7">
        <v>3.3478788011253896E-2</v>
      </c>
      <c r="IJ25" s="7">
        <v>2.2759280471554635E-2</v>
      </c>
      <c r="IK25" s="7">
        <v>9.1282689091883473E-2</v>
      </c>
      <c r="IL25" s="7">
        <v>1.104163904385215E-2</v>
      </c>
      <c r="IM25" s="7">
        <v>0</v>
      </c>
      <c r="IN25" s="7">
        <v>0.32040170259407491</v>
      </c>
      <c r="IO25" s="7">
        <v>9.2369421180409118E-3</v>
      </c>
      <c r="IP25" s="7">
        <v>0</v>
      </c>
      <c r="IQ25" s="7">
        <v>1.8046969258112356E-3</v>
      </c>
      <c r="IR25" s="7">
        <v>0.27991912299147403</v>
      </c>
      <c r="IS25" s="7">
        <v>4.0482579602600821E-2</v>
      </c>
      <c r="IT25" s="7">
        <v>2.6147802356060817E-3</v>
      </c>
      <c r="IU25" s="7">
        <v>8.7547553204255467E-4</v>
      </c>
      <c r="IV25" s="7">
        <v>9.6195748671212555E-3</v>
      </c>
      <c r="IW25" s="7">
        <v>1.2730394811364341E-2</v>
      </c>
      <c r="IX25" s="7">
        <v>5.615258070389725E-3</v>
      </c>
      <c r="IY25" s="7">
        <v>4.1534411588805735E-3</v>
      </c>
      <c r="IZ25" s="7">
        <v>1.2484882186480552E-3</v>
      </c>
      <c r="JA25" s="9">
        <v>74.126432258280857</v>
      </c>
      <c r="JB25" s="7">
        <v>2.8502746271310295E-4</v>
      </c>
      <c r="JC25" s="7">
        <v>1.9897759525265026E-3</v>
      </c>
      <c r="JD25" s="7">
        <v>1.9890084082781257E-3</v>
      </c>
      <c r="JE25" s="7">
        <v>1.1853855292975455E-4</v>
      </c>
      <c r="JF25" s="7">
        <v>1.2068917707712091E-5</v>
      </c>
      <c r="JG25" s="7">
        <v>3.3321476897087136E-2</v>
      </c>
      <c r="JH25" s="7">
        <v>1.5215588386562652E-2</v>
      </c>
      <c r="JI25" s="7">
        <v>1.3285970856506866E-3</v>
      </c>
      <c r="JJ25" s="7">
        <v>7.0657391034536186E-4</v>
      </c>
      <c r="JK25" s="7">
        <v>8.7241881822102991E-4</v>
      </c>
      <c r="JL25" s="7">
        <v>1.3096862099710351E-4</v>
      </c>
      <c r="JM25" s="7">
        <v>1.3628989972160939E-4</v>
      </c>
      <c r="JN25" s="7">
        <v>2.923474546930204E-5</v>
      </c>
      <c r="JO25" s="7">
        <v>2.2016675900480658E-2</v>
      </c>
      <c r="JP25" s="7">
        <v>1.1231348712004723E-2</v>
      </c>
    </row>
    <row r="26" spans="1:276" hidden="1" outlineLevel="1" x14ac:dyDescent="0.35">
      <c r="A26" t="s">
        <v>14</v>
      </c>
      <c r="B26" t="s">
        <v>20</v>
      </c>
      <c r="C26" s="7">
        <v>0.199915809673889</v>
      </c>
      <c r="D26" s="7">
        <v>3.2926987250858415E-2</v>
      </c>
      <c r="E26" s="7">
        <v>0</v>
      </c>
      <c r="F26" s="7">
        <v>0.36387568168336681</v>
      </c>
      <c r="G26" s="7">
        <v>2.9201225676844401E-2</v>
      </c>
      <c r="H26" s="7">
        <v>0</v>
      </c>
      <c r="I26" s="7">
        <v>2.0440857973791084E-5</v>
      </c>
      <c r="J26" s="7">
        <v>3.7257615740140131E-3</v>
      </c>
      <c r="K26" s="7">
        <v>0.3274881135150301</v>
      </c>
      <c r="L26" s="7">
        <v>3.638756816833668E-2</v>
      </c>
      <c r="M26" s="7">
        <v>2.8027632384576694E-2</v>
      </c>
      <c r="N26" s="7">
        <v>6.7536463577293222E-3</v>
      </c>
      <c r="O26" s="7">
        <v>0.10769188697775453</v>
      </c>
      <c r="P26" s="7">
        <v>0.21120331509641246</v>
      </c>
      <c r="Q26" s="7">
        <v>4.4721740309145493E-3</v>
      </c>
      <c r="R26" s="7">
        <v>7.0121848174824518E-3</v>
      </c>
      <c r="S26" s="7">
        <v>2.0124783139115468E-3</v>
      </c>
      <c r="T26" s="7">
        <v>18.192557117721666</v>
      </c>
      <c r="U26" s="9">
        <v>879.74379908854917</v>
      </c>
      <c r="V26" s="7">
        <v>3.3750794602540974E-3</v>
      </c>
      <c r="W26" s="7">
        <v>0.24349976148726826</v>
      </c>
      <c r="X26" s="7">
        <v>0.24347499107014858</v>
      </c>
      <c r="Y26" s="7">
        <v>4.4127825590584355E-3</v>
      </c>
      <c r="Z26" s="7">
        <v>9.9817230924457946E-4</v>
      </c>
      <c r="AA26" s="7">
        <v>2.5990953311726863</v>
      </c>
      <c r="AB26" s="7">
        <v>2.0172173866816276</v>
      </c>
      <c r="AC26" s="7">
        <v>0.10803506187414294</v>
      </c>
      <c r="AD26" s="7">
        <v>9.1600576708556647E-2</v>
      </c>
      <c r="AE26" s="7">
        <v>1.3616078575408353E-2</v>
      </c>
      <c r="AF26" s="7">
        <v>1.3616078575408353E-2</v>
      </c>
      <c r="AG26" s="7">
        <v>4.6933754312741913E-3</v>
      </c>
      <c r="AH26" s="7">
        <v>1.2812787391156368E-3</v>
      </c>
      <c r="AI26" s="7">
        <v>0.86552432333189422</v>
      </c>
      <c r="AJ26" s="7">
        <v>0.52516448148160355</v>
      </c>
      <c r="AK26" s="7">
        <v>1.0505672112023389E-3</v>
      </c>
      <c r="AL26" s="7">
        <v>4.569967368730176E-3</v>
      </c>
      <c r="AM26" s="7">
        <v>4.089708072180535E-3</v>
      </c>
      <c r="AN26" s="7">
        <v>6.7536463577293237E-4</v>
      </c>
      <c r="AO26" s="7">
        <v>1.2006482413741023E-10</v>
      </c>
      <c r="AP26" s="7">
        <v>1.8009723620611527E-10</v>
      </c>
      <c r="AQ26" s="7">
        <v>1.0988879044339938E-2</v>
      </c>
      <c r="AR26" s="7">
        <v>1.8099152877625823E-3</v>
      </c>
      <c r="AS26" s="7">
        <v>0</v>
      </c>
      <c r="AT26" s="7">
        <v>2.0001348866394913E-2</v>
      </c>
      <c r="AU26" s="7">
        <v>1.6051193621593204E-3</v>
      </c>
      <c r="AV26" s="7">
        <v>0</v>
      </c>
      <c r="AW26" s="7">
        <v>1.1235835535115246E-6</v>
      </c>
      <c r="AX26" s="7">
        <v>2.0479592560326159E-4</v>
      </c>
      <c r="AY26" s="7">
        <v>1.8001213979755418E-2</v>
      </c>
      <c r="AZ26" s="7">
        <v>2.0001348866394912E-3</v>
      </c>
      <c r="BA26" s="7">
        <v>1.5406098330879789E-3</v>
      </c>
      <c r="BB26" s="7">
        <v>3.7123128508144057E-4</v>
      </c>
      <c r="BC26" s="7">
        <v>5.9195574476361068E-3</v>
      </c>
      <c r="BD26" s="7">
        <v>1.1609325381239337E-2</v>
      </c>
      <c r="BE26" s="7">
        <v>2.4582437762738326E-4</v>
      </c>
      <c r="BF26" s="7">
        <v>3.8544250663100955E-4</v>
      </c>
      <c r="BG26" s="7">
        <v>1.1062096993232243E-4</v>
      </c>
      <c r="BH26" s="9">
        <v>48.357347095069805</v>
      </c>
      <c r="BI26" s="7">
        <v>1.8551979462889129E-4</v>
      </c>
      <c r="BJ26" s="7">
        <v>1.3384581392907718E-2</v>
      </c>
      <c r="BK26" s="7">
        <v>1.3383219824165106E-2</v>
      </c>
      <c r="BL26" s="7">
        <v>2.4255977488507499E-4</v>
      </c>
      <c r="BM26" s="7">
        <v>5.4867070241172628E-5</v>
      </c>
      <c r="BN26" s="7">
        <v>0.14286586071184385</v>
      </c>
      <c r="BO26" s="7">
        <v>0.11088146507544142</v>
      </c>
      <c r="BP26" s="7">
        <v>5.9384209253851529E-3</v>
      </c>
      <c r="BQ26" s="7">
        <v>5.0350578050035125E-3</v>
      </c>
      <c r="BR26" s="7">
        <v>2.0590146857076301E-3</v>
      </c>
      <c r="BS26" s="7">
        <v>7.4844226060693316E-4</v>
      </c>
      <c r="BT26" s="7">
        <v>2.5798327309921147E-4</v>
      </c>
      <c r="BU26" s="7">
        <v>7.0428732520923216E-5</v>
      </c>
      <c r="BV26" s="7">
        <v>4.7575737579450716E-2</v>
      </c>
      <c r="BW26" s="7">
        <v>2.8866996436143242E-2</v>
      </c>
      <c r="BX26" s="7">
        <v>5.7747088790446324E-5</v>
      </c>
      <c r="BY26" s="7">
        <v>2.5119983623844158E-4</v>
      </c>
      <c r="BZ26" s="7">
        <v>2.2480116707709462E-4</v>
      </c>
      <c r="CA26" s="7">
        <v>3.7123128508144064E-5</v>
      </c>
      <c r="CB26" s="7">
        <v>6.599667290336723E-12</v>
      </c>
      <c r="CC26" s="7">
        <v>9.8995009355050836E-12</v>
      </c>
      <c r="CD26" s="7">
        <v>0.21091384994523343</v>
      </c>
      <c r="CE26" s="7">
        <v>3.4718589066950738E-2</v>
      </c>
      <c r="CF26" s="7">
        <v>0</v>
      </c>
      <c r="CG26" s="7">
        <v>0.39162024646393701</v>
      </c>
      <c r="CH26" s="7">
        <v>3.0778962024941965E-2</v>
      </c>
      <c r="CI26" s="7">
        <v>0</v>
      </c>
      <c r="CJ26" s="7">
        <v>3.9396270420087752E-3</v>
      </c>
      <c r="CK26" s="7">
        <v>0.35245822181754327</v>
      </c>
      <c r="CL26" s="7">
        <v>3.9162024646393699E-2</v>
      </c>
      <c r="CM26" s="7">
        <v>3.114181376064077E-2</v>
      </c>
      <c r="CN26" s="7">
        <v>6.7536463577293213E-3</v>
      </c>
      <c r="CO26" s="7">
        <v>0.10958850586254079</v>
      </c>
      <c r="CP26" s="7">
        <v>0.2152408434999423</v>
      </c>
      <c r="CQ26" s="7">
        <v>4.7027107574640773E-3</v>
      </c>
      <c r="CR26" s="7">
        <v>7.1346752025314951E-3</v>
      </c>
      <c r="CS26" s="7">
        <v>2.1162198408588343E-3</v>
      </c>
      <c r="CT26" s="7">
        <v>19.024036177467831</v>
      </c>
      <c r="CU26" s="9">
        <v>915.97907249717275</v>
      </c>
      <c r="CV26" s="7">
        <v>3.5144624833626228E-3</v>
      </c>
      <c r="CW26" s="7">
        <v>0.25155214161355371</v>
      </c>
      <c r="CX26" s="7">
        <v>0.25152737119643404</v>
      </c>
      <c r="CY26" s="7">
        <v>4.4444188238142264E-3</v>
      </c>
      <c r="CZ26" s="7">
        <v>1.0292961364154144E-3</v>
      </c>
      <c r="DA26" s="7">
        <v>2.6664781734229366</v>
      </c>
      <c r="DB26" s="7">
        <v>2.0845418110471927</v>
      </c>
      <c r="DC26" s="7">
        <v>0.11117178952049045</v>
      </c>
      <c r="DD26" s="7">
        <v>9.4650189965461373E-2</v>
      </c>
      <c r="DE26" s="7">
        <v>3.7901592171487884E-2</v>
      </c>
      <c r="DF26" s="7">
        <v>1.4056878720592631E-2</v>
      </c>
      <c r="DG26" s="7">
        <v>4.7277219496088419E-3</v>
      </c>
      <c r="DH26" s="7">
        <v>1.3146003822803714E-3</v>
      </c>
      <c r="DI26" s="7">
        <v>0.87972893050566336</v>
      </c>
      <c r="DJ26" s="7">
        <v>0.53918461112478777</v>
      </c>
      <c r="DK26" s="7">
        <v>0.1009334472317885</v>
      </c>
      <c r="DL26" s="7">
        <v>1.680257090602745E-2</v>
      </c>
      <c r="DM26" s="7">
        <v>0</v>
      </c>
      <c r="DN26" s="7">
        <v>0.11417459865823519</v>
      </c>
      <c r="DO26" s="7">
        <v>1.5001598543966295E-2</v>
      </c>
      <c r="DP26" s="7">
        <v>0</v>
      </c>
      <c r="DQ26" s="7">
        <v>1.8009723620611548E-3</v>
      </c>
      <c r="DR26" s="7">
        <v>0.10275713879241166</v>
      </c>
      <c r="DS26" s="7">
        <v>1.1417459865823518E-2</v>
      </c>
      <c r="DT26" s="7">
        <v>0</v>
      </c>
      <c r="DU26" s="7">
        <v>6.753646357729323E-3</v>
      </c>
      <c r="DV26" s="7">
        <v>9.0622317014678086E-2</v>
      </c>
      <c r="DW26" s="7">
        <v>0.1748655594646441</v>
      </c>
      <c r="DX26" s="7">
        <v>2.3973434919687875E-3</v>
      </c>
      <c r="DY26" s="7">
        <v>5.9097713520410511E-3</v>
      </c>
      <c r="DZ26" s="7">
        <v>1.0788045713859542E-3</v>
      </c>
      <c r="EA26" s="7">
        <v>10.709245580006154</v>
      </c>
      <c r="EB26" s="9">
        <v>553.62633841093623</v>
      </c>
      <c r="EC26" s="7">
        <v>2.1206322522773599E-3</v>
      </c>
      <c r="ED26" s="7">
        <v>0.17102834035069897</v>
      </c>
      <c r="EE26" s="7">
        <v>0.17100356993357932</v>
      </c>
      <c r="EF26" s="7">
        <v>4.1280561762562992E-3</v>
      </c>
      <c r="EG26" s="7">
        <v>7.1805786470706336E-4</v>
      </c>
      <c r="EH26" s="7">
        <v>1.9926497509204351</v>
      </c>
      <c r="EI26" s="7">
        <v>1.4112975673915431</v>
      </c>
      <c r="EJ26" s="7">
        <v>7.9804513057015164E-2</v>
      </c>
      <c r="EK26" s="7">
        <v>6.4154057396414318E-2</v>
      </c>
      <c r="EL26" s="7">
        <v>3.3473093216246808E-2</v>
      </c>
      <c r="EM26" s="7">
        <v>9.6488772687498593E-3</v>
      </c>
      <c r="EN26" s="7">
        <v>4.384256766262337E-3</v>
      </c>
      <c r="EO26" s="7">
        <v>9.8138395063302299E-4</v>
      </c>
      <c r="EP26" s="7">
        <v>0.73768285876797246</v>
      </c>
      <c r="EQ26" s="7">
        <v>0.39898331469294512</v>
      </c>
      <c r="ER26" s="7">
        <v>0</v>
      </c>
      <c r="ES26" s="7">
        <v>0</v>
      </c>
      <c r="ET26" s="7">
        <v>0</v>
      </c>
      <c r="EU26" s="7">
        <v>0</v>
      </c>
      <c r="EV26" s="7">
        <v>0</v>
      </c>
      <c r="EW26" s="7">
        <v>0</v>
      </c>
      <c r="EX26" s="7">
        <v>0</v>
      </c>
      <c r="EY26" s="7">
        <v>0</v>
      </c>
      <c r="EZ26" s="7">
        <v>0</v>
      </c>
      <c r="FA26" s="7">
        <v>0</v>
      </c>
      <c r="FB26" s="7">
        <v>0</v>
      </c>
      <c r="FC26" s="7">
        <v>0</v>
      </c>
      <c r="FD26" s="7">
        <v>0</v>
      </c>
      <c r="FE26" s="7">
        <v>0</v>
      </c>
      <c r="FF26" s="7">
        <v>0</v>
      </c>
      <c r="FG26" s="7">
        <v>0</v>
      </c>
      <c r="FH26" s="7">
        <v>0</v>
      </c>
      <c r="FI26" s="9">
        <v>0</v>
      </c>
      <c r="FJ26" s="7">
        <v>0</v>
      </c>
      <c r="FK26" s="7">
        <v>0</v>
      </c>
      <c r="FL26" s="7">
        <v>0</v>
      </c>
      <c r="FM26" s="7">
        <v>0</v>
      </c>
      <c r="FN26" s="7">
        <v>0</v>
      </c>
      <c r="FO26" s="7">
        <v>0</v>
      </c>
      <c r="FP26" s="7">
        <v>0</v>
      </c>
      <c r="FQ26" s="7">
        <v>0</v>
      </c>
      <c r="FR26" s="7">
        <v>0</v>
      </c>
      <c r="FS26" s="7">
        <v>0</v>
      </c>
      <c r="FT26" s="7">
        <v>0</v>
      </c>
      <c r="FU26" s="7">
        <v>0</v>
      </c>
      <c r="FV26" s="7">
        <v>0</v>
      </c>
      <c r="FW26" s="7">
        <v>0</v>
      </c>
      <c r="FX26" s="7">
        <v>0</v>
      </c>
      <c r="FY26" s="7">
        <v>1.108670357739547E-2</v>
      </c>
      <c r="FZ26" s="7">
        <v>1.8249854417366821E-3</v>
      </c>
      <c r="GA26" s="7">
        <v>0</v>
      </c>
      <c r="GB26" s="7">
        <v>2.0585549922774751E-2</v>
      </c>
      <c r="GC26" s="7">
        <v>1.6178986277053413E-3</v>
      </c>
      <c r="GD26" s="7">
        <v>0</v>
      </c>
      <c r="GE26" s="7">
        <v>2.0708681403134051E-4</v>
      </c>
      <c r="GF26" s="7">
        <v>1.8526994930497274E-2</v>
      </c>
      <c r="GG26" s="7">
        <v>2.0585549922774752E-3</v>
      </c>
      <c r="GH26" s="7">
        <v>1.6369719585334526E-3</v>
      </c>
      <c r="GI26" s="7">
        <v>3.5500596691086911E-4</v>
      </c>
      <c r="GJ26" s="7">
        <v>5.7605286722666148E-3</v>
      </c>
      <c r="GK26" s="7">
        <v>1.131415234349032E-2</v>
      </c>
      <c r="GL26" s="7">
        <v>2.4719837123911661E-4</v>
      </c>
      <c r="GM26" s="7">
        <v>3.7503477894884591E-4</v>
      </c>
      <c r="GN26" s="7">
        <v>1.1123926705760244E-4</v>
      </c>
      <c r="GO26" s="9">
        <v>48.148514014185032</v>
      </c>
      <c r="GP26" s="7">
        <v>1.8473800462623024E-4</v>
      </c>
      <c r="GQ26" s="7">
        <v>1.3222858665055182E-2</v>
      </c>
      <c r="GR26" s="7">
        <v>1.3221556606076287E-2</v>
      </c>
      <c r="GS26" s="7">
        <v>2.3362123486067696E-4</v>
      </c>
      <c r="GT26" s="7">
        <v>5.4105034642150142E-5</v>
      </c>
      <c r="GU26" s="7">
        <v>0.14016364080410693</v>
      </c>
      <c r="GV26" s="7">
        <v>0.10957410885898837</v>
      </c>
      <c r="GW26" s="7">
        <v>5.8437541057750368E-3</v>
      </c>
      <c r="GX26" s="7">
        <v>4.9752948891868456E-3</v>
      </c>
      <c r="GY26" s="7">
        <v>1.9923002573123114E-3</v>
      </c>
      <c r="GZ26" s="7">
        <v>7.3890096662251274E-4</v>
      </c>
      <c r="HA26" s="7">
        <v>2.4851308657667395E-4</v>
      </c>
      <c r="HB26" s="7">
        <v>6.9102075396460359E-5</v>
      </c>
      <c r="HC26" s="7">
        <v>4.6243022369123692E-2</v>
      </c>
      <c r="HD26" s="7">
        <v>2.834228268359797E-2</v>
      </c>
      <c r="HE26" s="7">
        <v>9.4248886607127842E-3</v>
      </c>
      <c r="HF26" s="7">
        <v>1.5689780181525911E-3</v>
      </c>
      <c r="HG26" s="7">
        <v>0</v>
      </c>
      <c r="HH26" s="7">
        <v>1.0661311089120582E-2</v>
      </c>
      <c r="HI26" s="7">
        <v>1.4008081551490274E-3</v>
      </c>
      <c r="HJ26" s="7">
        <v>0</v>
      </c>
      <c r="HK26" s="7">
        <v>1.6816986300356368E-4</v>
      </c>
      <c r="HL26" s="7">
        <v>9.5951799802085243E-3</v>
      </c>
      <c r="HM26" s="7">
        <v>1.0661311089120583E-3</v>
      </c>
      <c r="HN26" s="7">
        <v>0</v>
      </c>
      <c r="HO26" s="7">
        <v>6.3063698626336314E-4</v>
      </c>
      <c r="HP26" s="7">
        <v>8.4620635821319942E-3</v>
      </c>
      <c r="HQ26" s="7">
        <v>1.6328466665393587E-2</v>
      </c>
      <c r="HR26" s="7">
        <v>2.2385736456025971E-4</v>
      </c>
      <c r="HS26" s="7">
        <v>5.5183825115322964E-4</v>
      </c>
      <c r="HT26" s="7">
        <v>1.0073581405211684E-4</v>
      </c>
      <c r="HU26" s="9">
        <v>51.696110083098688</v>
      </c>
      <c r="HV26" s="7">
        <v>1.9801882741735962E-4</v>
      </c>
      <c r="HW26" s="7">
        <v>1.5970157661712777E-2</v>
      </c>
      <c r="HX26" s="7">
        <v>1.5967844668053736E-2</v>
      </c>
      <c r="HY26" s="7">
        <v>3.8546657142341173E-4</v>
      </c>
      <c r="HZ26" s="7">
        <v>6.7050275329165693E-5</v>
      </c>
      <c r="IA26" s="7">
        <v>0.18606817221940014</v>
      </c>
      <c r="IB26" s="7">
        <v>0.13178309871111688</v>
      </c>
      <c r="IC26" s="7">
        <v>7.4519266983668619E-3</v>
      </c>
      <c r="ID26" s="7">
        <v>5.9905300440759408E-3</v>
      </c>
      <c r="IE26" s="7">
        <v>3.1256257003518615E-3</v>
      </c>
      <c r="IF26" s="7">
        <v>9.0098571338806811E-4</v>
      </c>
      <c r="IG26" s="7">
        <v>4.0938988031496965E-4</v>
      </c>
      <c r="IH26" s="7">
        <v>9.1638943499926657E-5</v>
      </c>
      <c r="II26" s="7">
        <v>6.8882803485728686E-2</v>
      </c>
      <c r="IJ26" s="7">
        <v>3.7255968379120492E-2</v>
      </c>
      <c r="IK26" s="7">
        <v>0</v>
      </c>
      <c r="IL26" s="7">
        <v>0</v>
      </c>
      <c r="IM26" s="7">
        <v>0</v>
      </c>
      <c r="IN26" s="7">
        <v>0</v>
      </c>
      <c r="IO26" s="7">
        <v>0</v>
      </c>
      <c r="IP26" s="7">
        <v>0</v>
      </c>
      <c r="IQ26" s="7">
        <v>0</v>
      </c>
      <c r="IR26" s="7">
        <v>0</v>
      </c>
      <c r="IS26" s="7">
        <v>0</v>
      </c>
      <c r="IT26" s="7">
        <v>0</v>
      </c>
      <c r="IU26" s="7">
        <v>0</v>
      </c>
      <c r="IV26" s="7">
        <v>0</v>
      </c>
      <c r="IW26" s="7">
        <v>0</v>
      </c>
      <c r="IX26" s="7">
        <v>0</v>
      </c>
      <c r="IY26" s="7">
        <v>0</v>
      </c>
      <c r="IZ26" s="7">
        <v>0</v>
      </c>
      <c r="JA26" s="9">
        <v>0</v>
      </c>
      <c r="JB26" s="7">
        <v>0</v>
      </c>
      <c r="JC26" s="7">
        <v>0</v>
      </c>
      <c r="JD26" s="7">
        <v>0</v>
      </c>
      <c r="JE26" s="7">
        <v>0</v>
      </c>
      <c r="JF26" s="7">
        <v>0</v>
      </c>
      <c r="JG26" s="7">
        <v>0</v>
      </c>
      <c r="JH26" s="7">
        <v>0</v>
      </c>
      <c r="JI26" s="7">
        <v>0</v>
      </c>
      <c r="JJ26" s="7">
        <v>0</v>
      </c>
      <c r="JK26" s="7">
        <v>0</v>
      </c>
      <c r="JL26" s="7">
        <v>0</v>
      </c>
      <c r="JM26" s="7">
        <v>0</v>
      </c>
      <c r="JN26" s="7">
        <v>0</v>
      </c>
      <c r="JO26" s="7">
        <v>0</v>
      </c>
      <c r="JP26" s="7">
        <v>0</v>
      </c>
    </row>
    <row r="27" spans="1:276" hidden="1" outlineLevel="1" x14ac:dyDescent="0.35">
      <c r="A27" t="s">
        <v>14</v>
      </c>
      <c r="B27" t="s">
        <v>19</v>
      </c>
      <c r="C27" s="7">
        <v>0.95723085382456352</v>
      </c>
      <c r="D27" s="7">
        <v>1.0581721726108955</v>
      </c>
      <c r="E27" s="7">
        <v>0</v>
      </c>
      <c r="F27" s="7">
        <v>4.4384778179966693</v>
      </c>
      <c r="G27" s="7">
        <v>2.0458292469416019E-2</v>
      </c>
      <c r="H27" s="7">
        <v>0</v>
      </c>
      <c r="I27" s="7">
        <v>0</v>
      </c>
      <c r="J27" s="7">
        <v>1.0991674209358842</v>
      </c>
      <c r="K27" s="7">
        <v>4.2609387052768017</v>
      </c>
      <c r="L27" s="7">
        <v>0.17753911271986678</v>
      </c>
      <c r="M27" s="7">
        <v>1</v>
      </c>
      <c r="N27" s="7">
        <v>1</v>
      </c>
      <c r="O27" s="7">
        <v>6.4483151827580243E-2</v>
      </c>
      <c r="P27" s="7">
        <v>0.11872941438358024</v>
      </c>
      <c r="Q27" s="7">
        <v>1.0389765703580247E-2</v>
      </c>
      <c r="R27" s="7">
        <v>3.323256339429999E-3</v>
      </c>
      <c r="S27" s="7">
        <v>0</v>
      </c>
      <c r="T27" s="7">
        <v>18.850138994106665</v>
      </c>
      <c r="U27" s="9">
        <v>1088.8075926649744</v>
      </c>
      <c r="V27" s="7">
        <v>0</v>
      </c>
      <c r="W27" s="7">
        <v>0.12762155015142954</v>
      </c>
      <c r="X27" s="7">
        <v>0.12759565326710398</v>
      </c>
      <c r="Y27" s="7">
        <v>4.0800242546476847E-3</v>
      </c>
      <c r="Z27" s="7">
        <v>5.2310279306879998E-4</v>
      </c>
      <c r="AA27" s="7">
        <v>1.6640049048984971</v>
      </c>
      <c r="AB27" s="7">
        <v>1.0571441818484157</v>
      </c>
      <c r="AC27" s="7">
        <v>6.2980765872221456E-2</v>
      </c>
      <c r="AD27" s="7">
        <v>4.8004254455047191E-2</v>
      </c>
      <c r="AE27" s="7">
        <v>7.1356504958855985E-3</v>
      </c>
      <c r="AF27" s="7">
        <v>7.1356504958855985E-3</v>
      </c>
      <c r="AG27" s="7">
        <v>4.2127886513326608E-3</v>
      </c>
      <c r="AH27" s="7">
        <v>6.7146772247999979E-4</v>
      </c>
      <c r="AI27" s="7">
        <v>0.62638601218265977</v>
      </c>
      <c r="AJ27" s="7">
        <v>0.27521802051537597</v>
      </c>
      <c r="AK27" s="7">
        <v>1.4E-3</v>
      </c>
      <c r="AL27" s="7">
        <v>6.0900000000000008E-3</v>
      </c>
      <c r="AM27" s="7">
        <v>5.4500000000000009E-3</v>
      </c>
      <c r="AN27" s="7">
        <v>9.0000000000000008E-4</v>
      </c>
      <c r="AO27" s="7">
        <v>2.4072930311847174E-9</v>
      </c>
      <c r="AP27" s="7">
        <v>3.6444504555181379E-9</v>
      </c>
      <c r="AQ27" s="7">
        <v>5.0781103212227445E-2</v>
      </c>
      <c r="AR27" s="7">
        <v>5.6136040850506413E-2</v>
      </c>
      <c r="AS27" s="7">
        <v>0</v>
      </c>
      <c r="AT27" s="7">
        <v>0.23546127799823241</v>
      </c>
      <c r="AU27" s="7">
        <v>1.085312552645481E-3</v>
      </c>
      <c r="AV27" s="7">
        <v>0</v>
      </c>
      <c r="AW27" s="7">
        <v>0</v>
      </c>
      <c r="AX27" s="7">
        <v>5.8310839048960311E-2</v>
      </c>
      <c r="AY27" s="7">
        <v>0.2260428268783031</v>
      </c>
      <c r="AZ27" s="7">
        <v>9.418451119929297E-3</v>
      </c>
      <c r="BA27" s="7">
        <v>5.3050006703538988E-2</v>
      </c>
      <c r="BB27" s="7">
        <v>5.3050006703538988E-2</v>
      </c>
      <c r="BC27" s="7">
        <v>3.420831636718454E-3</v>
      </c>
      <c r="BD27" s="7">
        <v>6.29859622895619E-3</v>
      </c>
      <c r="BE27" s="7">
        <v>5.5117714022313142E-4</v>
      </c>
      <c r="BF27" s="7">
        <v>1.7629877108433988E-4</v>
      </c>
      <c r="BG27" s="7">
        <v>0</v>
      </c>
      <c r="BH27" s="9">
        <v>57.76125008974104</v>
      </c>
      <c r="BI27" s="7">
        <v>0</v>
      </c>
      <c r="BJ27" s="7">
        <v>6.7703240910493723E-3</v>
      </c>
      <c r="BK27" s="7">
        <v>6.7689502611623029E-3</v>
      </c>
      <c r="BL27" s="7">
        <v>2.1644531405966131E-4</v>
      </c>
      <c r="BM27" s="7">
        <v>2.7750606678939806E-5</v>
      </c>
      <c r="BN27" s="7">
        <v>8.8275471359587021E-2</v>
      </c>
      <c r="BO27" s="7">
        <v>5.608150593366569E-2</v>
      </c>
      <c r="BP27" s="7">
        <v>3.3411300517153667E-3</v>
      </c>
      <c r="BQ27" s="7">
        <v>2.5466260206386446E-3</v>
      </c>
      <c r="BR27" s="7">
        <v>1.6981678457573357E-3</v>
      </c>
      <c r="BS27" s="7">
        <v>3.7854630664084233E-4</v>
      </c>
      <c r="BT27" s="7">
        <v>2.2348846619379064E-4</v>
      </c>
      <c r="BU27" s="7">
        <v>3.5621367178774043E-5</v>
      </c>
      <c r="BV27" s="7">
        <v>3.3229782145293152E-2</v>
      </c>
      <c r="BW27" s="7">
        <v>1.4600317833275424E-2</v>
      </c>
      <c r="BX27" s="7">
        <v>7.4270009384954584E-5</v>
      </c>
      <c r="BY27" s="7">
        <v>3.2307454082455242E-4</v>
      </c>
      <c r="BZ27" s="7">
        <v>2.8912253653428749E-4</v>
      </c>
      <c r="CA27" s="7">
        <v>4.7745006033185098E-5</v>
      </c>
      <c r="CB27" s="7">
        <v>1.2770691144173195E-10</v>
      </c>
      <c r="CC27" s="7">
        <v>1.9333812109595292E-10</v>
      </c>
      <c r="CD27" s="7">
        <v>1.0044133858109872</v>
      </c>
      <c r="CE27" s="7">
        <v>1.0907823416053866</v>
      </c>
      <c r="CF27" s="7">
        <v>0</v>
      </c>
      <c r="CG27" s="7">
        <v>4.5928207996033166</v>
      </c>
      <c r="CH27" s="7">
        <v>2.1980621151659222E-2</v>
      </c>
      <c r="CI27" s="7">
        <v>0</v>
      </c>
      <c r="CJ27" s="7">
        <v>1.0991674209358842</v>
      </c>
      <c r="CK27" s="7">
        <v>4.4091079676191844</v>
      </c>
      <c r="CL27" s="7">
        <v>0.18371283198413269</v>
      </c>
      <c r="CM27" s="7">
        <v>0.99999999999999989</v>
      </c>
      <c r="CN27" s="7">
        <v>0.99999999999999989</v>
      </c>
      <c r="CO27" s="7">
        <v>6.5741368610615039E-2</v>
      </c>
      <c r="CP27" s="7">
        <v>0.12110959752311502</v>
      </c>
      <c r="CQ27" s="7">
        <v>1.0774854448115037E-2</v>
      </c>
      <c r="CR27" s="7">
        <v>3.3693264430412488E-3</v>
      </c>
      <c r="CS27" s="7">
        <v>0</v>
      </c>
      <c r="CT27" s="7">
        <v>19.491108329114628</v>
      </c>
      <c r="CU27" s="9">
        <v>1125.7480382507511</v>
      </c>
      <c r="CV27" s="7">
        <v>0</v>
      </c>
      <c r="CW27" s="7">
        <v>0.13184148542302546</v>
      </c>
      <c r="CX27" s="7">
        <v>0.13181558853869996</v>
      </c>
      <c r="CY27" s="7">
        <v>4.0963350266188837E-3</v>
      </c>
      <c r="CZ27" s="7">
        <v>5.394135650399999E-4</v>
      </c>
      <c r="DA27" s="7">
        <v>1.6992869840557809</v>
      </c>
      <c r="DB27" s="7">
        <v>1.0924262610056996</v>
      </c>
      <c r="DC27" s="7">
        <v>6.4578948067511729E-2</v>
      </c>
      <c r="DD27" s="7">
        <v>4.9602436650337485E-2</v>
      </c>
      <c r="DE27" s="7">
        <v>3.2241705922500349E-2</v>
      </c>
      <c r="DF27" s="7">
        <v>7.3666564905374978E-3</v>
      </c>
      <c r="DG27" s="7">
        <v>4.2302512121026609E-3</v>
      </c>
      <c r="DH27" s="7">
        <v>6.8893028324999977E-4</v>
      </c>
      <c r="DI27" s="7">
        <v>0.63373340992913363</v>
      </c>
      <c r="DJ27" s="7">
        <v>0.28256541826184994</v>
      </c>
      <c r="DK27" s="7">
        <v>0.53258806594675123</v>
      </c>
      <c r="DL27" s="7">
        <v>0.76468065166047505</v>
      </c>
      <c r="DM27" s="7">
        <v>0</v>
      </c>
      <c r="DN27" s="7">
        <v>3.0493909835368398</v>
      </c>
      <c r="DO27" s="7">
        <v>6.7573343292272074E-3</v>
      </c>
      <c r="DP27" s="7">
        <v>0</v>
      </c>
      <c r="DQ27" s="7">
        <v>1.0991674209358846</v>
      </c>
      <c r="DR27" s="7">
        <v>2.9274153441953659</v>
      </c>
      <c r="DS27" s="7">
        <v>0.12197563934147361</v>
      </c>
      <c r="DT27" s="7">
        <v>1.0000000000000002</v>
      </c>
      <c r="DU27" s="7">
        <v>1.0000000000000002</v>
      </c>
      <c r="DV27" s="7">
        <v>5.3159200780267146E-2</v>
      </c>
      <c r="DW27" s="7">
        <v>9.7307766127767134E-2</v>
      </c>
      <c r="DX27" s="7">
        <v>6.9239670027671351E-3</v>
      </c>
      <c r="DY27" s="7">
        <v>2.90862540692875E-3</v>
      </c>
      <c r="DZ27" s="7">
        <v>0</v>
      </c>
      <c r="EA27" s="7">
        <v>13.081414979034955</v>
      </c>
      <c r="EB27" s="9">
        <v>756.34358239298763</v>
      </c>
      <c r="EC27" s="7">
        <v>0</v>
      </c>
      <c r="ED27" s="7">
        <v>8.9642132707065572E-2</v>
      </c>
      <c r="EE27" s="7">
        <v>8.9616235822740017E-2</v>
      </c>
      <c r="EF27" s="7">
        <v>3.9332273069068845E-3</v>
      </c>
      <c r="EG27" s="7">
        <v>3.7630584532800005E-4</v>
      </c>
      <c r="EH27" s="7">
        <v>1.3464661924829417</v>
      </c>
      <c r="EI27" s="7">
        <v>0.73960546943286021</v>
      </c>
      <c r="EJ27" s="7">
        <v>4.8597126114608757E-2</v>
      </c>
      <c r="EK27" s="7">
        <v>3.3620614697434499E-2</v>
      </c>
      <c r="EL27" s="7">
        <v>2.9931645975981368E-2</v>
      </c>
      <c r="EM27" s="7">
        <v>5.0565965440185004E-3</v>
      </c>
      <c r="EN27" s="7">
        <v>4.0556256044026618E-3</v>
      </c>
      <c r="EO27" s="7">
        <v>5.143046755500001E-4</v>
      </c>
      <c r="EP27" s="7">
        <v>0.5602594324643938</v>
      </c>
      <c r="EQ27" s="7">
        <v>0.20909144079711006</v>
      </c>
      <c r="ER27" s="7">
        <v>0</v>
      </c>
      <c r="ES27" s="7">
        <v>0</v>
      </c>
      <c r="ET27" s="7">
        <v>0</v>
      </c>
      <c r="EU27" s="7">
        <v>0</v>
      </c>
      <c r="EV27" s="7">
        <v>0</v>
      </c>
      <c r="EW27" s="7">
        <v>0</v>
      </c>
      <c r="EX27" s="7">
        <v>0</v>
      </c>
      <c r="EY27" s="7">
        <v>0</v>
      </c>
      <c r="EZ27" s="7">
        <v>0</v>
      </c>
      <c r="FA27" s="7">
        <v>0</v>
      </c>
      <c r="FB27" s="7">
        <v>0</v>
      </c>
      <c r="FC27" s="7">
        <v>0</v>
      </c>
      <c r="FD27" s="7">
        <v>0</v>
      </c>
      <c r="FE27" s="7">
        <v>0</v>
      </c>
      <c r="FF27" s="7">
        <v>0</v>
      </c>
      <c r="FG27" s="7">
        <v>0</v>
      </c>
      <c r="FH27" s="7">
        <v>0</v>
      </c>
      <c r="FI27" s="9">
        <v>0</v>
      </c>
      <c r="FJ27" s="7">
        <v>0</v>
      </c>
      <c r="FK27" s="7">
        <v>0</v>
      </c>
      <c r="FL27" s="7">
        <v>0</v>
      </c>
      <c r="FM27" s="7">
        <v>0</v>
      </c>
      <c r="FN27" s="7">
        <v>0</v>
      </c>
      <c r="FO27" s="7">
        <v>0</v>
      </c>
      <c r="FP27" s="7">
        <v>0</v>
      </c>
      <c r="FQ27" s="7">
        <v>0</v>
      </c>
      <c r="FR27" s="7">
        <v>0</v>
      </c>
      <c r="FS27" s="7">
        <v>0</v>
      </c>
      <c r="FT27" s="7">
        <v>0</v>
      </c>
      <c r="FU27" s="7">
        <v>0</v>
      </c>
      <c r="FV27" s="7">
        <v>0</v>
      </c>
      <c r="FW27" s="7">
        <v>0</v>
      </c>
      <c r="FX27" s="7">
        <v>0</v>
      </c>
      <c r="FY27" s="7">
        <v>5.1531876425449631E-2</v>
      </c>
      <c r="FZ27" s="7">
        <v>5.5963074197070792E-2</v>
      </c>
      <c r="GA27" s="7">
        <v>0</v>
      </c>
      <c r="GB27" s="7">
        <v>0.23563671814100182</v>
      </c>
      <c r="GC27" s="7">
        <v>1.127725564934956E-3</v>
      </c>
      <c r="GD27" s="7">
        <v>0</v>
      </c>
      <c r="GE27" s="7">
        <v>5.6393274429346565E-2</v>
      </c>
      <c r="GF27" s="7">
        <v>0.22621124941536172</v>
      </c>
      <c r="GG27" s="7">
        <v>9.4254687256400717E-3</v>
      </c>
      <c r="GH27" s="7">
        <v>5.1305445699373634E-2</v>
      </c>
      <c r="GI27" s="7">
        <v>5.1305445699373634E-2</v>
      </c>
      <c r="GJ27" s="7">
        <v>3.3728902174544159E-3</v>
      </c>
      <c r="GK27" s="7">
        <v>6.2135818793951749E-3</v>
      </c>
      <c r="GL27" s="7">
        <v>5.5280870980642046E-4</v>
      </c>
      <c r="GM27" s="7">
        <v>1.7286479486691651E-4</v>
      </c>
      <c r="GN27" s="7">
        <v>0</v>
      </c>
      <c r="GO27" s="9">
        <v>57.757004847650293</v>
      </c>
      <c r="GP27" s="7">
        <v>0</v>
      </c>
      <c r="GQ27" s="7">
        <v>6.7641861712957954E-3</v>
      </c>
      <c r="GR27" s="7">
        <v>6.7628575201032493E-3</v>
      </c>
      <c r="GS27" s="7">
        <v>2.1016429427463744E-4</v>
      </c>
      <c r="GT27" s="7">
        <v>2.767485337066527E-5</v>
      </c>
      <c r="GU27" s="7">
        <v>8.7182676088126285E-2</v>
      </c>
      <c r="GV27" s="7">
        <v>5.6047416214597703E-2</v>
      </c>
      <c r="GW27" s="7">
        <v>3.3132517134003936E-3</v>
      </c>
      <c r="GX27" s="7">
        <v>2.5448751201205106E-3</v>
      </c>
      <c r="GY27" s="7">
        <v>1.6541750924620154E-3</v>
      </c>
      <c r="GZ27" s="7">
        <v>3.7794959456120998E-4</v>
      </c>
      <c r="HA27" s="7">
        <v>2.1703492385724259E-4</v>
      </c>
      <c r="HB27" s="7">
        <v>3.5345875237936957E-5</v>
      </c>
      <c r="HC27" s="7">
        <v>3.2513975050998067E-2</v>
      </c>
      <c r="HD27" s="7">
        <v>1.4497144723154142E-2</v>
      </c>
      <c r="HE27" s="7">
        <v>4.0713337723809556E-2</v>
      </c>
      <c r="HF27" s="7">
        <v>5.8455499874134183E-2</v>
      </c>
      <c r="HG27" s="7">
        <v>0</v>
      </c>
      <c r="HH27" s="7">
        <v>0.23310864982297197</v>
      </c>
      <c r="HI27" s="7">
        <v>5.1655989356326579E-4</v>
      </c>
      <c r="HJ27" s="7">
        <v>0</v>
      </c>
      <c r="HK27" s="7">
        <v>8.4025116755142681E-2</v>
      </c>
      <c r="HL27" s="7">
        <v>0.22378430383005304</v>
      </c>
      <c r="HM27" s="7">
        <v>9.3243459929188786E-3</v>
      </c>
      <c r="HN27" s="7">
        <v>7.6444329730587929E-2</v>
      </c>
      <c r="HO27" s="7">
        <v>7.6444329730587929E-2</v>
      </c>
      <c r="HP27" s="7">
        <v>4.0637194726612673E-3</v>
      </c>
      <c r="HQ27" s="7">
        <v>7.4386269592179649E-3</v>
      </c>
      <c r="HR27" s="7">
        <v>5.2929801660324134E-4</v>
      </c>
      <c r="HS27" s="7">
        <v>2.2234791967002681E-4</v>
      </c>
      <c r="HT27" s="7">
        <v>0</v>
      </c>
      <c r="HU27" s="9">
        <v>57.818178202063635</v>
      </c>
      <c r="HV27" s="7">
        <v>0</v>
      </c>
      <c r="HW27" s="7">
        <v>6.8526327504120389E-3</v>
      </c>
      <c r="HX27" s="7">
        <v>6.8506530804476632E-3</v>
      </c>
      <c r="HY27" s="7">
        <v>3.0067292515454221E-4</v>
      </c>
      <c r="HZ27" s="7">
        <v>2.8766448119801254E-5</v>
      </c>
      <c r="IA27" s="7">
        <v>0.10292970558925525</v>
      </c>
      <c r="IB27" s="7">
        <v>5.6538644375871819E-2</v>
      </c>
      <c r="IC27" s="7">
        <v>3.7149747326641171E-3</v>
      </c>
      <c r="ID27" s="7">
        <v>2.5701053556757333E-3</v>
      </c>
      <c r="IE27" s="7">
        <v>2.2881046143671444E-3</v>
      </c>
      <c r="IF27" s="7">
        <v>3.8654813352550154E-4</v>
      </c>
      <c r="IG27" s="7">
        <v>3.1002958096677205E-4</v>
      </c>
      <c r="IH27" s="7">
        <v>3.931567619972724E-5</v>
      </c>
      <c r="II27" s="7">
        <v>4.2828656789980178E-2</v>
      </c>
      <c r="IJ27" s="7">
        <v>1.598385504413798E-2</v>
      </c>
      <c r="IK27" s="7">
        <v>0</v>
      </c>
      <c r="IL27" s="7">
        <v>0</v>
      </c>
      <c r="IM27" s="7">
        <v>0</v>
      </c>
      <c r="IN27" s="7">
        <v>0</v>
      </c>
      <c r="IO27" s="7">
        <v>0</v>
      </c>
      <c r="IP27" s="7">
        <v>0</v>
      </c>
      <c r="IQ27" s="7">
        <v>0</v>
      </c>
      <c r="IR27" s="7">
        <v>0</v>
      </c>
      <c r="IS27" s="7">
        <v>0</v>
      </c>
      <c r="IT27" s="7">
        <v>0</v>
      </c>
      <c r="IU27" s="7">
        <v>0</v>
      </c>
      <c r="IV27" s="7">
        <v>0</v>
      </c>
      <c r="IW27" s="7">
        <v>0</v>
      </c>
      <c r="IX27" s="7">
        <v>0</v>
      </c>
      <c r="IY27" s="7">
        <v>0</v>
      </c>
      <c r="IZ27" s="7">
        <v>0</v>
      </c>
      <c r="JA27" s="9">
        <v>0</v>
      </c>
      <c r="JB27" s="7">
        <v>0</v>
      </c>
      <c r="JC27" s="7">
        <v>0</v>
      </c>
      <c r="JD27" s="7">
        <v>0</v>
      </c>
      <c r="JE27" s="7">
        <v>0</v>
      </c>
      <c r="JF27" s="7">
        <v>0</v>
      </c>
      <c r="JG27" s="7">
        <v>0</v>
      </c>
      <c r="JH27" s="7">
        <v>0</v>
      </c>
      <c r="JI27" s="7">
        <v>0</v>
      </c>
      <c r="JJ27" s="7">
        <v>0</v>
      </c>
      <c r="JK27" s="7">
        <v>0</v>
      </c>
      <c r="JL27" s="7">
        <v>0</v>
      </c>
      <c r="JM27" s="7">
        <v>0</v>
      </c>
      <c r="JN27" s="7">
        <v>0</v>
      </c>
      <c r="JO27" s="7">
        <v>0</v>
      </c>
      <c r="JP27" s="7">
        <v>0</v>
      </c>
    </row>
    <row r="28" spans="1:276" hidden="1" outlineLevel="1" x14ac:dyDescent="0.35">
      <c r="A28" t="s">
        <v>15</v>
      </c>
      <c r="B28" t="s">
        <v>18</v>
      </c>
      <c r="C28" s="7">
        <v>5.377354640671471</v>
      </c>
      <c r="D28" s="7">
        <v>4.1681811927496595</v>
      </c>
      <c r="E28" s="7">
        <v>0.39087980357952262</v>
      </c>
      <c r="F28" s="7">
        <v>0.143577919710736</v>
      </c>
      <c r="G28" s="7">
        <v>4.0983701049294341</v>
      </c>
      <c r="H28" s="7">
        <v>0.39087980357952262</v>
      </c>
      <c r="I28" s="7">
        <v>3.0138860506564773E-2</v>
      </c>
      <c r="J28" s="7">
        <v>6.9811087820225007E-2</v>
      </c>
      <c r="K28" s="7">
        <v>0.13783480292230654</v>
      </c>
      <c r="L28" s="7">
        <v>5.7431167884294402E-3</v>
      </c>
      <c r="M28" s="7">
        <v>1E-3</v>
      </c>
      <c r="N28" s="7">
        <v>1E-3</v>
      </c>
      <c r="O28" s="7">
        <v>6.8370757667756007E-2</v>
      </c>
      <c r="P28" s="7">
        <v>7.4446878447755993E-2</v>
      </c>
      <c r="Q28" s="7">
        <v>6.1741903847756005E-2</v>
      </c>
      <c r="R28" s="7">
        <v>1.1980662175906293E-2</v>
      </c>
      <c r="S28" s="7">
        <v>5.0292807643659711E-2</v>
      </c>
      <c r="T28" s="7">
        <v>0.74755874704998593</v>
      </c>
      <c r="U28" s="9">
        <v>56.748677677640018</v>
      </c>
      <c r="V28" s="7">
        <v>1.9275397535925491E-4</v>
      </c>
      <c r="W28" s="7">
        <v>1.4779090948319999E-2</v>
      </c>
      <c r="X28" s="7">
        <v>1.4745226948320001E-2</v>
      </c>
      <c r="Y28" s="7">
        <v>4.7197424840945135E-3</v>
      </c>
      <c r="Z28" s="7">
        <v>6.5160835403999984E-5</v>
      </c>
      <c r="AA28" s="7">
        <v>0.91428163631321646</v>
      </c>
      <c r="AB28" s="7">
        <v>0.12064554921768</v>
      </c>
      <c r="AC28" s="7">
        <v>2.5187782687867168E-2</v>
      </c>
      <c r="AD28" s="7">
        <v>5.4972607541159992E-3</v>
      </c>
      <c r="AE28" s="7">
        <v>8.4835631056800001E-4</v>
      </c>
      <c r="AF28" s="7">
        <v>8.4835631056800001E-4</v>
      </c>
      <c r="AG28" s="7">
        <v>4.7343587250905138E-3</v>
      </c>
      <c r="AH28" s="7">
        <v>1.0017707639999999E-4</v>
      </c>
      <c r="AI28" s="7">
        <v>0.49991819100881474</v>
      </c>
      <c r="AJ28" s="7">
        <v>4.0156218974879997E-2</v>
      </c>
      <c r="AK28" s="7">
        <v>1.0556948200779443E-4</v>
      </c>
      <c r="AL28" s="7">
        <v>5.3723092625487162E-5</v>
      </c>
      <c r="AM28" s="7">
        <v>9.4400204131332962E-5</v>
      </c>
      <c r="AN28" s="7">
        <v>7.0892370501948618E-5</v>
      </c>
      <c r="AO28" s="7">
        <v>2.3902027424826061E-9</v>
      </c>
      <c r="AP28" s="7">
        <v>3.7595294411080574E-9</v>
      </c>
      <c r="AQ28" s="7">
        <v>7.1932201474353308</v>
      </c>
      <c r="AR28" s="7">
        <v>5.5757239269798164</v>
      </c>
      <c r="AS28" s="7">
        <v>0.52287503172427752</v>
      </c>
      <c r="AT28" s="7">
        <v>0.19206239011625872</v>
      </c>
      <c r="AU28" s="7">
        <v>5.4823385066423329</v>
      </c>
      <c r="AV28" s="7">
        <v>0.52287503172427752</v>
      </c>
      <c r="AW28" s="7">
        <v>4.0316377308805024E-2</v>
      </c>
      <c r="AX28" s="7">
        <v>9.3385420337482899E-2</v>
      </c>
      <c r="AY28" s="7">
        <v>0.18437989451160836</v>
      </c>
      <c r="AZ28" s="7">
        <v>7.6824956046503481E-3</v>
      </c>
      <c r="BA28" s="7">
        <v>1.3376875114446817E-3</v>
      </c>
      <c r="BB28" s="7">
        <v>1.3376875114446817E-3</v>
      </c>
      <c r="BC28" s="7">
        <v>9.1458708680167908E-2</v>
      </c>
      <c r="BD28" s="7">
        <v>9.9586659565603419E-2</v>
      </c>
      <c r="BE28" s="7">
        <v>8.259137370996153E-2</v>
      </c>
      <c r="BF28" s="7">
        <v>1.6026382171547511E-2</v>
      </c>
      <c r="BG28" s="7">
        <v>6.7276060700413212E-2</v>
      </c>
      <c r="BH28" s="9">
        <v>75.91199742037864</v>
      </c>
      <c r="BI28" s="7">
        <v>2.5784458561939111E-4</v>
      </c>
      <c r="BJ28" s="7">
        <v>1.9769805392072799E-2</v>
      </c>
      <c r="BK28" s="7">
        <v>1.9724505942185239E-2</v>
      </c>
      <c r="BL28" s="7">
        <v>6.3135405782081284E-3</v>
      </c>
      <c r="BM28" s="7">
        <v>8.7164835755233243E-5</v>
      </c>
      <c r="BN28" s="7">
        <v>1.2230231268393983</v>
      </c>
      <c r="BO28" s="7">
        <v>0.1613860444998752</v>
      </c>
      <c r="BP28" s="7">
        <v>3.3693382342542468E-2</v>
      </c>
      <c r="BQ28" s="7">
        <v>7.3536170579359432E-3</v>
      </c>
      <c r="BR28" s="7">
        <v>4.4698888752718435E-2</v>
      </c>
      <c r="BS28" s="7">
        <v>1.134835641902099E-3</v>
      </c>
      <c r="BT28" s="7">
        <v>6.3330925412527442E-3</v>
      </c>
      <c r="BU28" s="7">
        <v>1.3400562403331973E-4</v>
      </c>
      <c r="BV28" s="7">
        <v>0.6687343208565083</v>
      </c>
      <c r="BW28" s="7">
        <v>5.3716472629534918E-2</v>
      </c>
      <c r="BX28" s="7">
        <v>1.4121897767151062E-4</v>
      </c>
      <c r="BY28" s="7">
        <v>7.1864710081300036E-5</v>
      </c>
      <c r="BZ28" s="7">
        <v>1.2627797414431271E-4</v>
      </c>
      <c r="CA28" s="7">
        <v>9.4831838677165992E-5</v>
      </c>
      <c r="CB28" s="7">
        <v>3.1973443584398108E-9</v>
      </c>
      <c r="CC28" s="7">
        <v>5.0290755822788531E-9</v>
      </c>
      <c r="CD28" s="7">
        <v>5.377354640671471</v>
      </c>
      <c r="CE28" s="7">
        <v>4.1681811927496595</v>
      </c>
      <c r="CF28" s="7">
        <v>0.39087980357952262</v>
      </c>
      <c r="CG28" s="7">
        <v>0.14357791971073594</v>
      </c>
      <c r="CH28" s="7">
        <v>4.0983701049294341</v>
      </c>
      <c r="CI28" s="7">
        <v>0.39087980357952262</v>
      </c>
      <c r="CJ28" s="7">
        <v>6.9811087820224993E-2</v>
      </c>
      <c r="CK28" s="7">
        <v>0.13783480292230652</v>
      </c>
      <c r="CL28" s="7">
        <v>5.7431167884294393E-3</v>
      </c>
      <c r="CM28" s="7">
        <v>9.999999999999998E-4</v>
      </c>
      <c r="CN28" s="7">
        <v>9.999999999999998E-4</v>
      </c>
      <c r="CO28" s="7">
        <v>6.845719384775599E-2</v>
      </c>
      <c r="CP28" s="7">
        <v>7.4633723847756003E-2</v>
      </c>
      <c r="CQ28" s="7">
        <v>6.1741903847756005E-2</v>
      </c>
      <c r="CR28" s="7">
        <v>1.198647068509629E-2</v>
      </c>
      <c r="CS28" s="7">
        <v>5.0292807643659711E-2</v>
      </c>
      <c r="CT28" s="7">
        <v>0.74755874704998582</v>
      </c>
      <c r="CU28" s="9">
        <v>56.748677677640018</v>
      </c>
      <c r="CV28" s="7">
        <v>1.9275397535925491E-4</v>
      </c>
      <c r="CW28" s="7">
        <v>1.5138874799999997E-2</v>
      </c>
      <c r="CX28" s="7">
        <v>1.5105010799999997E-2</v>
      </c>
      <c r="CY28" s="7">
        <v>4.7211831486905134E-3</v>
      </c>
      <c r="CZ28" s="7">
        <v>6.6601499999999989E-5</v>
      </c>
      <c r="DA28" s="7">
        <v>0.9172735693355365</v>
      </c>
      <c r="DB28" s="7">
        <v>0.12363748223999994</v>
      </c>
      <c r="DC28" s="7">
        <v>2.5323507267751174E-2</v>
      </c>
      <c r="DD28" s="7">
        <v>5.6329853339999979E-3</v>
      </c>
      <c r="DE28" s="7">
        <v>3.3434992681940903E-2</v>
      </c>
      <c r="DF28" s="7">
        <v>8.6830372199999967E-4</v>
      </c>
      <c r="DG28" s="7">
        <v>4.7360874486905135E-3</v>
      </c>
      <c r="DH28" s="7">
        <v>1.0190579999999997E-4</v>
      </c>
      <c r="DI28" s="7">
        <v>0.5006333419139346</v>
      </c>
      <c r="DJ28" s="7">
        <v>4.0871369879999994E-2</v>
      </c>
      <c r="DK28" s="7">
        <v>5.3773546406714701</v>
      </c>
      <c r="DL28" s="7">
        <v>4.1681811927496586</v>
      </c>
      <c r="DM28" s="7">
        <v>0.39087980357952246</v>
      </c>
      <c r="DN28" s="7">
        <v>0.14357791971073594</v>
      </c>
      <c r="DO28" s="7">
        <v>4.0983701049294332</v>
      </c>
      <c r="DP28" s="7">
        <v>0.39087980357952246</v>
      </c>
      <c r="DQ28" s="7">
        <v>6.9811087820225007E-2</v>
      </c>
      <c r="DR28" s="7">
        <v>0.13783480292230649</v>
      </c>
      <c r="DS28" s="7">
        <v>5.7431167884294376E-3</v>
      </c>
      <c r="DT28" s="7">
        <v>9.999999999999998E-4</v>
      </c>
      <c r="DU28" s="7">
        <v>9.999999999999998E-4</v>
      </c>
      <c r="DV28" s="7">
        <v>6.8169073247755965E-2</v>
      </c>
      <c r="DW28" s="7">
        <v>7.4010905847755978E-2</v>
      </c>
      <c r="DX28" s="7">
        <v>6.1741903847755991E-2</v>
      </c>
      <c r="DY28" s="7">
        <v>1.1967108987796292E-2</v>
      </c>
      <c r="DZ28" s="7">
        <v>5.0292807643659711E-2</v>
      </c>
      <c r="EA28" s="7">
        <v>0.74755874704998582</v>
      </c>
      <c r="EB28" s="9">
        <v>56.748677677640003</v>
      </c>
      <c r="EC28" s="7">
        <v>1.9275397535925486E-4</v>
      </c>
      <c r="ED28" s="7">
        <v>1.3939595294399997E-2</v>
      </c>
      <c r="EE28" s="7">
        <v>1.3905731294399997E-2</v>
      </c>
      <c r="EF28" s="7">
        <v>4.716380933370512E-3</v>
      </c>
      <c r="EG28" s="7">
        <v>6.1799284679999974E-5</v>
      </c>
      <c r="EH28" s="7">
        <v>0.90730045926113612</v>
      </c>
      <c r="EI28" s="7">
        <v>0.11366437216559998</v>
      </c>
      <c r="EJ28" s="7">
        <v>2.4871092001471161E-2</v>
      </c>
      <c r="EK28" s="7">
        <v>5.1805700677199987E-3</v>
      </c>
      <c r="EL28" s="7">
        <v>3.3368501310500912E-2</v>
      </c>
      <c r="EM28" s="7">
        <v>8.018123505599997E-4</v>
      </c>
      <c r="EN28" s="7">
        <v>4.7303250366905122E-3</v>
      </c>
      <c r="EO28" s="7">
        <v>9.6143387999999958E-5</v>
      </c>
      <c r="EP28" s="7">
        <v>0.49824950556353453</v>
      </c>
      <c r="EQ28" s="7">
        <v>3.8487533529599986E-2</v>
      </c>
      <c r="ER28" s="7">
        <v>0</v>
      </c>
      <c r="ES28" s="7">
        <v>0</v>
      </c>
      <c r="ET28" s="7">
        <v>0</v>
      </c>
      <c r="EU28" s="7">
        <v>0</v>
      </c>
      <c r="EV28" s="7">
        <v>0</v>
      </c>
      <c r="EW28" s="7">
        <v>0</v>
      </c>
      <c r="EX28" s="7">
        <v>0</v>
      </c>
      <c r="EY28" s="7">
        <v>0</v>
      </c>
      <c r="EZ28" s="7">
        <v>0</v>
      </c>
      <c r="FA28" s="7">
        <v>0</v>
      </c>
      <c r="FB28" s="7">
        <v>0</v>
      </c>
      <c r="FC28" s="7">
        <v>0</v>
      </c>
      <c r="FD28" s="7">
        <v>0</v>
      </c>
      <c r="FE28" s="7">
        <v>0</v>
      </c>
      <c r="FF28" s="7">
        <v>0</v>
      </c>
      <c r="FG28" s="7">
        <v>0</v>
      </c>
      <c r="FH28" s="7">
        <v>0</v>
      </c>
      <c r="FI28" s="9">
        <v>0</v>
      </c>
      <c r="FJ28" s="7">
        <v>0</v>
      </c>
      <c r="FK28" s="7">
        <v>0</v>
      </c>
      <c r="FL28" s="7">
        <v>0</v>
      </c>
      <c r="FM28" s="7">
        <v>0</v>
      </c>
      <c r="FN28" s="7">
        <v>0</v>
      </c>
      <c r="FO28" s="7">
        <v>0</v>
      </c>
      <c r="FP28" s="7">
        <v>0</v>
      </c>
      <c r="FQ28" s="7">
        <v>0</v>
      </c>
      <c r="FR28" s="7">
        <v>0</v>
      </c>
      <c r="FS28" s="7">
        <v>0</v>
      </c>
      <c r="FT28" s="7">
        <v>0</v>
      </c>
      <c r="FU28" s="7">
        <v>0</v>
      </c>
      <c r="FV28" s="7">
        <v>0</v>
      </c>
      <c r="FW28" s="7">
        <v>0</v>
      </c>
      <c r="FX28" s="7">
        <v>0</v>
      </c>
      <c r="FY28" s="7">
        <v>7.1932201474353326</v>
      </c>
      <c r="FZ28" s="7">
        <v>5.5757239269798191</v>
      </c>
      <c r="GA28" s="7">
        <v>0.52287503172427774</v>
      </c>
      <c r="GB28" s="7">
        <v>0.19206239011625872</v>
      </c>
      <c r="GC28" s="7">
        <v>5.4823385066423347</v>
      </c>
      <c r="GD28" s="7">
        <v>0.52287503172427774</v>
      </c>
      <c r="GE28" s="7">
        <v>9.3385420337482941E-2</v>
      </c>
      <c r="GF28" s="7">
        <v>0.18437989451160838</v>
      </c>
      <c r="GG28" s="7">
        <v>7.6824956046503516E-3</v>
      </c>
      <c r="GH28" s="7">
        <v>1.3376875114446819E-3</v>
      </c>
      <c r="GI28" s="7">
        <v>1.3376875114446819E-3</v>
      </c>
      <c r="GJ28" s="7">
        <v>9.1574333278690911E-2</v>
      </c>
      <c r="GK28" s="7">
        <v>9.9836600323754326E-2</v>
      </c>
      <c r="GL28" s="7">
        <v>8.2591373709961544E-2</v>
      </c>
      <c r="GM28" s="7">
        <v>1.6034152141751089E-2</v>
      </c>
      <c r="GN28" s="7">
        <v>6.727606070041324E-2</v>
      </c>
      <c r="GO28" s="9">
        <v>75.911997420378654</v>
      </c>
      <c r="GP28" s="7">
        <v>2.5784458561939122E-4</v>
      </c>
      <c r="GQ28" s="7">
        <v>2.0251083757284603E-2</v>
      </c>
      <c r="GR28" s="7">
        <v>2.0205784307397043E-2</v>
      </c>
      <c r="GS28" s="7">
        <v>6.3154677372463794E-3</v>
      </c>
      <c r="GT28" s="7">
        <v>8.9091994793482972E-5</v>
      </c>
      <c r="GU28" s="7">
        <v>1.2270253982784349</v>
      </c>
      <c r="GV28" s="7">
        <v>0.16538831593891165</v>
      </c>
      <c r="GW28" s="7">
        <v>3.387493941804938E-2</v>
      </c>
      <c r="GX28" s="7">
        <v>7.5351741334428492E-3</v>
      </c>
      <c r="GY28" s="7">
        <v>4.4725572155876685E-2</v>
      </c>
      <c r="GZ28" s="7">
        <v>1.1615190450603348E-3</v>
      </c>
      <c r="HA28" s="7">
        <v>6.335405033223206E-3</v>
      </c>
      <c r="HB28" s="7">
        <v>1.3631811600377944E-4</v>
      </c>
      <c r="HC28" s="7">
        <v>0.66969096929108585</v>
      </c>
      <c r="HD28" s="7">
        <v>5.4673121064112311E-2</v>
      </c>
      <c r="HE28" s="7">
        <v>7.1932201474353299</v>
      </c>
      <c r="HF28" s="7">
        <v>5.5757239269798164</v>
      </c>
      <c r="HG28" s="7">
        <v>0.52287503172427741</v>
      </c>
      <c r="HH28" s="7">
        <v>0.1920623901162587</v>
      </c>
      <c r="HI28" s="7">
        <v>5.4823385066423329</v>
      </c>
      <c r="HJ28" s="7">
        <v>0.52287503172427741</v>
      </c>
      <c r="HK28" s="7">
        <v>9.3385420337482899E-2</v>
      </c>
      <c r="HL28" s="7">
        <v>0.18437989451160833</v>
      </c>
      <c r="HM28" s="7">
        <v>7.6824956046503473E-3</v>
      </c>
      <c r="HN28" s="7">
        <v>1.3376875114446817E-3</v>
      </c>
      <c r="HO28" s="7">
        <v>1.3376875114446817E-3</v>
      </c>
      <c r="HP28" s="7">
        <v>9.1188917950280918E-2</v>
      </c>
      <c r="HQ28" s="7">
        <v>9.9003464463251353E-2</v>
      </c>
      <c r="HR28" s="7">
        <v>8.259137370996153E-2</v>
      </c>
      <c r="HS28" s="7">
        <v>1.6008252241072503E-2</v>
      </c>
      <c r="HT28" s="7">
        <v>6.7276060700413198E-2</v>
      </c>
      <c r="HU28" s="9">
        <v>75.911997420378626</v>
      </c>
      <c r="HV28" s="7">
        <v>2.5784458561939116E-4</v>
      </c>
      <c r="HW28" s="7">
        <v>1.8646822539911932E-2</v>
      </c>
      <c r="HX28" s="7">
        <v>1.8601523090024365E-2</v>
      </c>
      <c r="HY28" s="7">
        <v>6.3090438737855459E-3</v>
      </c>
      <c r="HZ28" s="7">
        <v>8.2668131332650608E-5</v>
      </c>
      <c r="IA28" s="7">
        <v>1.2136844934816464</v>
      </c>
      <c r="IB28" s="7">
        <v>0.15204741114212358</v>
      </c>
      <c r="IC28" s="7">
        <v>3.3269749166359698E-2</v>
      </c>
      <c r="ID28" s="7">
        <v>6.9299838817531703E-3</v>
      </c>
      <c r="IE28" s="7">
        <v>4.4636627478682543E-2</v>
      </c>
      <c r="IF28" s="7">
        <v>1.0725743678662168E-3</v>
      </c>
      <c r="IG28" s="7">
        <v>6.3276967266550034E-3</v>
      </c>
      <c r="IH28" s="7">
        <v>1.2860980943558043E-4</v>
      </c>
      <c r="II28" s="7">
        <v>0.66650214117582762</v>
      </c>
      <c r="IJ28" s="7">
        <v>5.1484292948854357E-2</v>
      </c>
      <c r="IK28" s="7">
        <v>0</v>
      </c>
      <c r="IL28" s="7">
        <v>0</v>
      </c>
      <c r="IM28" s="7">
        <v>0</v>
      </c>
      <c r="IN28" s="7">
        <v>0</v>
      </c>
      <c r="IO28" s="7">
        <v>0</v>
      </c>
      <c r="IP28" s="7">
        <v>0</v>
      </c>
      <c r="IQ28" s="7">
        <v>0</v>
      </c>
      <c r="IR28" s="7">
        <v>0</v>
      </c>
      <c r="IS28" s="7">
        <v>0</v>
      </c>
      <c r="IT28" s="7">
        <v>0</v>
      </c>
      <c r="IU28" s="7">
        <v>0</v>
      </c>
      <c r="IV28" s="7">
        <v>0</v>
      </c>
      <c r="IW28" s="7">
        <v>0</v>
      </c>
      <c r="IX28" s="7">
        <v>0</v>
      </c>
      <c r="IY28" s="7">
        <v>0</v>
      </c>
      <c r="IZ28" s="7">
        <v>0</v>
      </c>
      <c r="JA28" s="9">
        <v>0</v>
      </c>
      <c r="JB28" s="7">
        <v>0</v>
      </c>
      <c r="JC28" s="7">
        <v>0</v>
      </c>
      <c r="JD28" s="7">
        <v>0</v>
      </c>
      <c r="JE28" s="7">
        <v>0</v>
      </c>
      <c r="JF28" s="7">
        <v>0</v>
      </c>
      <c r="JG28" s="7">
        <v>0</v>
      </c>
      <c r="JH28" s="7">
        <v>0</v>
      </c>
      <c r="JI28" s="7">
        <v>0</v>
      </c>
      <c r="JJ28" s="7">
        <v>0</v>
      </c>
      <c r="JK28" s="7">
        <v>0</v>
      </c>
      <c r="JL28" s="7">
        <v>0</v>
      </c>
      <c r="JM28" s="7">
        <v>0</v>
      </c>
      <c r="JN28" s="7">
        <v>0</v>
      </c>
      <c r="JO28" s="7">
        <v>0</v>
      </c>
      <c r="JP28" s="7">
        <v>0</v>
      </c>
    </row>
    <row r="29" spans="1:276" hidden="1" outlineLevel="1" x14ac:dyDescent="0.35">
      <c r="A29" t="s">
        <v>16</v>
      </c>
      <c r="B29" t="s">
        <v>18</v>
      </c>
      <c r="C29" s="7">
        <v>3.4522974026211934</v>
      </c>
      <c r="D29" s="7">
        <v>0.97777062620890742</v>
      </c>
      <c r="E29" s="7">
        <v>0.24577000233142096</v>
      </c>
      <c r="F29" s="7">
        <v>0.10322370561080405</v>
      </c>
      <c r="G29" s="7">
        <v>0.89699792748778873</v>
      </c>
      <c r="H29" s="7">
        <v>0.24577000233142096</v>
      </c>
      <c r="I29" s="7">
        <v>7.1797197416066019E-3</v>
      </c>
      <c r="J29" s="7">
        <v>8.7048396036652403E-2</v>
      </c>
      <c r="K29" s="7">
        <v>9.9094757386371884E-2</v>
      </c>
      <c r="L29" s="7">
        <v>4.1289482244321607E-3</v>
      </c>
      <c r="M29" s="7">
        <v>2.0000000000000009E-3</v>
      </c>
      <c r="N29" s="7">
        <v>2.0000000000000009E-3</v>
      </c>
      <c r="O29" s="7">
        <v>2.2811817506597876E-2</v>
      </c>
      <c r="P29" s="7">
        <v>2.8134660128679212E-2</v>
      </c>
      <c r="Q29" s="7">
        <v>1.6829730219714362E-2</v>
      </c>
      <c r="R29" s="7">
        <v>3.1825843756403947E-3</v>
      </c>
      <c r="S29" s="7">
        <v>1.3723511346915863E-2</v>
      </c>
      <c r="T29" s="7">
        <v>1.4762587024186706</v>
      </c>
      <c r="U29" s="9">
        <v>107.90454672165205</v>
      </c>
      <c r="V29" s="7">
        <v>3.8695202250529307E-4</v>
      </c>
      <c r="W29" s="7">
        <v>1.2046406778062759E-2</v>
      </c>
      <c r="X29" s="7">
        <v>1.2042469355591716E-2</v>
      </c>
      <c r="Y29" s="7">
        <v>6.0194021989376371E-4</v>
      </c>
      <c r="Z29" s="7">
        <v>5.434898346373138E-5</v>
      </c>
      <c r="AA29" s="7">
        <v>0.19058745455226744</v>
      </c>
      <c r="AB29" s="7">
        <v>9.816619580062784E-2</v>
      </c>
      <c r="AC29" s="7">
        <v>6.9684663788216515E-3</v>
      </c>
      <c r="AD29" s="7">
        <v>4.4775608739371251E-3</v>
      </c>
      <c r="AE29" s="7">
        <v>6.9856172978115391E-4</v>
      </c>
      <c r="AF29" s="7">
        <v>6.9856172978115391E-4</v>
      </c>
      <c r="AG29" s="7">
        <v>6.3246104092008759E-4</v>
      </c>
      <c r="AH29" s="7">
        <v>8.7241745737670238E-5</v>
      </c>
      <c r="AI29" s="7">
        <v>8.9315317584278478E-2</v>
      </c>
      <c r="AJ29" s="7">
        <v>3.480279582478811E-2</v>
      </c>
      <c r="AK29" s="7">
        <v>4.1567790886340618E-4</v>
      </c>
      <c r="AL29" s="7">
        <v>2.5248892364200488E-4</v>
      </c>
      <c r="AM29" s="7">
        <v>3.7919486527333434E-4</v>
      </c>
      <c r="AN29" s="7">
        <v>3.1781131632551454E-4</v>
      </c>
      <c r="AO29" s="7">
        <v>5.6032530343615585E-9</v>
      </c>
      <c r="AP29" s="7">
        <v>8.6812646966660983E-9</v>
      </c>
      <c r="AQ29" s="7">
        <v>2.3385449968660792</v>
      </c>
      <c r="AR29" s="7">
        <v>0.66233013536648333</v>
      </c>
      <c r="AS29" s="7">
        <v>0.16648166200731385</v>
      </c>
      <c r="AT29" s="7">
        <v>6.9922504396881455E-2</v>
      </c>
      <c r="AU29" s="7">
        <v>0.60761567469046318</v>
      </c>
      <c r="AV29" s="7">
        <v>0.16648166200731385</v>
      </c>
      <c r="AW29" s="7">
        <v>4.8634563371877174E-3</v>
      </c>
      <c r="AX29" s="7">
        <v>5.8965543027136205E-2</v>
      </c>
      <c r="AY29" s="7">
        <v>6.7125604221006205E-2</v>
      </c>
      <c r="AZ29" s="7">
        <v>2.7969001758752572E-3</v>
      </c>
      <c r="BA29" s="7">
        <v>1.3547760949508664E-3</v>
      </c>
      <c r="BB29" s="7">
        <v>1.3547760949508664E-3</v>
      </c>
      <c r="BC29" s="7">
        <v>1.5452452520160236E-2</v>
      </c>
      <c r="BD29" s="7">
        <v>1.905808249095093E-2</v>
      </c>
      <c r="BE29" s="7">
        <v>1.1400258093070601E-2</v>
      </c>
      <c r="BF29" s="7">
        <v>2.1558446161408667E-3</v>
      </c>
      <c r="BG29" s="7">
        <v>9.2961425557942842E-3</v>
      </c>
      <c r="BH29" s="9">
        <v>73.09325021750152</v>
      </c>
      <c r="BI29" s="7">
        <v>2.6211667499153024E-4</v>
      </c>
      <c r="BJ29" s="7">
        <v>8.160091966486753E-3</v>
      </c>
      <c r="BK29" s="7">
        <v>8.1574248035670097E-3</v>
      </c>
      <c r="BL29" s="7">
        <v>4.0774711025076942E-4</v>
      </c>
      <c r="BM29" s="7">
        <v>3.6815351790771602E-5</v>
      </c>
      <c r="BN29" s="7">
        <v>0.12910166371247322</v>
      </c>
      <c r="BO29" s="7">
        <v>6.6496607701478361E-2</v>
      </c>
      <c r="BP29" s="7">
        <v>4.7203558342481999E-3</v>
      </c>
      <c r="BQ29" s="7">
        <v>3.0330462178486625E-3</v>
      </c>
      <c r="BR29" s="7">
        <v>3.0880030101316882E-3</v>
      </c>
      <c r="BS29" s="7">
        <v>4.7319736617751693E-4</v>
      </c>
      <c r="BT29" s="7">
        <v>4.2842154961313794E-4</v>
      </c>
      <c r="BU29" s="7">
        <v>5.9096515803588634E-5</v>
      </c>
      <c r="BV29" s="7">
        <v>6.0501128588062607E-2</v>
      </c>
      <c r="BW29" s="7">
        <v>2.3574997910439374E-2</v>
      </c>
      <c r="BX29" s="7">
        <v>2.8157524706365377E-4</v>
      </c>
      <c r="BY29" s="7">
        <v>1.7103297899503139E-4</v>
      </c>
      <c r="BZ29" s="7">
        <v>2.5686206940021377E-4</v>
      </c>
      <c r="CA29" s="7">
        <v>2.1528158703133758E-4</v>
      </c>
      <c r="CB29" s="7">
        <v>3.7955766324569712E-9</v>
      </c>
      <c r="CC29" s="7">
        <v>5.8805849424920545E-9</v>
      </c>
      <c r="CD29" s="7">
        <v>3.2133665717768163</v>
      </c>
      <c r="CE29" s="7">
        <v>1.1394115028284406</v>
      </c>
      <c r="CF29" s="7">
        <v>0.32769333644189458</v>
      </c>
      <c r="CG29" s="7">
        <v>8.6444483097945862E-2</v>
      </c>
      <c r="CH29" s="7">
        <v>1.0487248750390576</v>
      </c>
      <c r="CI29" s="7">
        <v>0.32769333644189458</v>
      </c>
      <c r="CJ29" s="7">
        <v>0.10113207022709955</v>
      </c>
      <c r="CK29" s="7">
        <v>8.2986703774028031E-2</v>
      </c>
      <c r="CL29" s="7">
        <v>3.4577793239178346E-3</v>
      </c>
      <c r="CM29" s="7">
        <v>1.9999999999999996E-3</v>
      </c>
      <c r="CN29" s="7">
        <v>1.9999999999999996E-3</v>
      </c>
      <c r="CO29" s="7">
        <v>2.3545020219714361E-2</v>
      </c>
      <c r="CP29" s="7">
        <v>2.9721550219714364E-2</v>
      </c>
      <c r="CQ29" s="7">
        <v>1.6829730219714362E-2</v>
      </c>
      <c r="CR29" s="7">
        <v>3.2316265232744247E-3</v>
      </c>
      <c r="CS29" s="7">
        <v>1.372351134691586E-2</v>
      </c>
      <c r="CT29" s="7">
        <v>1.5679307030029621</v>
      </c>
      <c r="CU29" s="9">
        <v>114.36011251785324</v>
      </c>
      <c r="CV29" s="7">
        <v>4.1018170918097818E-4</v>
      </c>
      <c r="CW29" s="7">
        <v>1.510894822247104E-2</v>
      </c>
      <c r="CX29" s="7">
        <v>1.5105010800000004E-2</v>
      </c>
      <c r="CY29" s="7">
        <v>6.1460027479276393E-4</v>
      </c>
      <c r="CZ29" s="7">
        <v>6.6601500000000003E-5</v>
      </c>
      <c r="DA29" s="7">
        <v>0.21606791060480099</v>
      </c>
      <c r="DB29" s="7">
        <v>0.12363748224000003</v>
      </c>
      <c r="DC29" s="7">
        <v>8.1367282973105626E-3</v>
      </c>
      <c r="DD29" s="7">
        <v>5.6329853339999987E-3</v>
      </c>
      <c r="DE29" s="7">
        <v>4.7331200001922112E-3</v>
      </c>
      <c r="DF29" s="7">
        <v>8.6830372199999989E-4</v>
      </c>
      <c r="DG29" s="7">
        <v>6.4753263354514845E-4</v>
      </c>
      <c r="DH29" s="7">
        <v>1.0190580000000001E-4</v>
      </c>
      <c r="DI29" s="7">
        <v>9.5451135469341003E-2</v>
      </c>
      <c r="DJ29" s="7">
        <v>4.0871369880000001E-2</v>
      </c>
      <c r="DK29" s="7">
        <v>3.4869254014369249</v>
      </c>
      <c r="DL29" s="7">
        <v>0.66538232078713144</v>
      </c>
      <c r="DM29" s="7">
        <v>7.0220000666120289E-2</v>
      </c>
      <c r="DN29" s="7">
        <v>0.11889902717286507</v>
      </c>
      <c r="DO29" s="7">
        <v>0.59936206912280587</v>
      </c>
      <c r="DP29" s="7">
        <v>7.0220000666120289E-2</v>
      </c>
      <c r="DQ29" s="7">
        <v>6.6044339547229464E-2</v>
      </c>
      <c r="DR29" s="7">
        <v>0.11414306608595047</v>
      </c>
      <c r="DS29" s="7">
        <v>4.7559610869146026E-3</v>
      </c>
      <c r="DT29" s="7">
        <v>2.0000000000000005E-3</v>
      </c>
      <c r="DU29" s="7">
        <v>2.0000000000000005E-3</v>
      </c>
      <c r="DV29" s="7">
        <v>2.1889515054424831E-2</v>
      </c>
      <c r="DW29" s="7">
        <v>2.6145596866865954E-2</v>
      </c>
      <c r="DX29" s="7">
        <v>1.6829730219714362E-2</v>
      </c>
      <c r="DY29" s="7">
        <v>3.1200627770213772E-3</v>
      </c>
      <c r="DZ29" s="7">
        <v>1.3723511346915861E-2</v>
      </c>
      <c r="EA29" s="7">
        <v>1.3024651210680576</v>
      </c>
      <c r="EB29" s="9">
        <v>95.73337556423904</v>
      </c>
      <c r="EC29" s="7">
        <v>3.4315532034338272E-4</v>
      </c>
      <c r="ED29" s="7">
        <v>8.2326187488589494E-3</v>
      </c>
      <c r="EE29" s="7">
        <v>8.2286813263879061E-3</v>
      </c>
      <c r="EF29" s="7">
        <v>5.8587521503739894E-4</v>
      </c>
      <c r="EG29" s="7">
        <v>3.9052341803189374E-5</v>
      </c>
      <c r="EH29" s="7">
        <v>0.15886317761507465</v>
      </c>
      <c r="EI29" s="7">
        <v>6.6459207035341111E-2</v>
      </c>
      <c r="EJ29" s="7">
        <v>5.5058220260331033E-3</v>
      </c>
      <c r="EK29" s="7">
        <v>3.0391199618170013E-3</v>
      </c>
      <c r="EL29" s="7">
        <v>4.3382807395432287E-3</v>
      </c>
      <c r="EM29" s="7">
        <v>4.8698732927439158E-4</v>
      </c>
      <c r="EN29" s="7">
        <v>6.1324662868080394E-4</v>
      </c>
      <c r="EO29" s="7">
        <v>6.879569669420933E-5</v>
      </c>
      <c r="EP29" s="7">
        <v>8.1562955882424099E-2</v>
      </c>
      <c r="EQ29" s="7">
        <v>2.7177214050244519E-2</v>
      </c>
      <c r="ER29" s="7">
        <v>6.0770713810435826</v>
      </c>
      <c r="ES29" s="7">
        <v>1.2247982447269428</v>
      </c>
      <c r="ET29" s="7">
        <v>0.49154000466284187</v>
      </c>
      <c r="EU29" s="7">
        <v>0.19484712483067446</v>
      </c>
      <c r="EV29" s="7">
        <v>1.1597255654274354</v>
      </c>
      <c r="EW29" s="7">
        <v>0.49154000466284187</v>
      </c>
      <c r="EX29" s="7">
        <v>6.5072701177246714E-2</v>
      </c>
      <c r="EY29" s="7">
        <v>0.18705323983744754</v>
      </c>
      <c r="EZ29" s="7">
        <v>7.7938849932269799E-3</v>
      </c>
      <c r="FA29" s="7">
        <v>2E-3</v>
      </c>
      <c r="FB29" s="7">
        <v>2E-3</v>
      </c>
      <c r="FC29" s="7">
        <v>2.0469502114411332E-2</v>
      </c>
      <c r="FD29" s="7">
        <v>2.3015421868950121E-2</v>
      </c>
      <c r="FE29" s="7">
        <v>1.6829730219714362E-2</v>
      </c>
      <c r="FF29" s="7">
        <v>3.031729794365153E-3</v>
      </c>
      <c r="FG29" s="7">
        <v>1.3723511346915861E-2</v>
      </c>
      <c r="FH29" s="7">
        <v>1.5927497648614595</v>
      </c>
      <c r="FI29" s="9">
        <v>115.63595526912904</v>
      </c>
      <c r="FJ29" s="7">
        <v>4.1477269753044567E-4</v>
      </c>
      <c r="FK29" s="7">
        <v>1.9924256495899568E-3</v>
      </c>
      <c r="FL29" s="7">
        <v>1.9884882271189162E-3</v>
      </c>
      <c r="FM29" s="7">
        <v>5.6247459510031948E-4</v>
      </c>
      <c r="FN29" s="7">
        <v>1.4395276652301838E-5</v>
      </c>
      <c r="FO29" s="7">
        <v>0.10689192048221303</v>
      </c>
      <c r="FP29" s="7">
        <v>1.4459679885168827E-2</v>
      </c>
      <c r="FQ29" s="7">
        <v>3.1878338264745313E-3</v>
      </c>
      <c r="FR29" s="7">
        <v>6.8155373802347263E-4</v>
      </c>
      <c r="FS29" s="7">
        <v>4.0084211569299663E-3</v>
      </c>
      <c r="FT29" s="7">
        <v>1.4267862670233559E-4</v>
      </c>
      <c r="FU29" s="7">
        <v>5.8610281509434198E-4</v>
      </c>
      <c r="FV29" s="7">
        <v>4.0395437893939522E-5</v>
      </c>
      <c r="FW29" s="7">
        <v>6.995203487650839E-2</v>
      </c>
      <c r="FX29" s="7">
        <v>1.5358979584050473E-2</v>
      </c>
      <c r="FY29" s="7">
        <v>2.0494314995059755</v>
      </c>
      <c r="FZ29" s="7">
        <v>0.72669761530034171</v>
      </c>
      <c r="GA29" s="7">
        <v>0.20899733375606686</v>
      </c>
      <c r="GB29" s="7">
        <v>5.5132846708329665E-2</v>
      </c>
      <c r="GC29" s="7">
        <v>0.66885919960014772</v>
      </c>
      <c r="GD29" s="7">
        <v>0.20899733375606686</v>
      </c>
      <c r="GE29" s="7">
        <v>6.4500344328615747E-2</v>
      </c>
      <c r="GF29" s="7">
        <v>5.2927532839996495E-2</v>
      </c>
      <c r="GG29" s="7">
        <v>2.2053138683331866E-3</v>
      </c>
      <c r="GH29" s="7">
        <v>1.2755665771258401E-3</v>
      </c>
      <c r="GI29" s="7">
        <v>1.2755665771258401E-3</v>
      </c>
      <c r="GJ29" s="7">
        <v>1.5016620425009867E-2</v>
      </c>
      <c r="GK29" s="7">
        <v>1.8955908040317399E-2</v>
      </c>
      <c r="GL29" s="7">
        <v>1.0733720685156179E-2</v>
      </c>
      <c r="GM29" s="7">
        <v>2.0610773914211179E-3</v>
      </c>
      <c r="GN29" s="7">
        <v>8.7526261974665443E-3</v>
      </c>
      <c r="GO29" s="9">
        <v>72.936968642061998</v>
      </c>
      <c r="GP29" s="7">
        <v>2.6160703938980356E-4</v>
      </c>
      <c r="GQ29" s="7">
        <v>9.636234684054468E-3</v>
      </c>
      <c r="GR29" s="7">
        <v>9.6337234618024247E-3</v>
      </c>
      <c r="GS29" s="7">
        <v>3.9198178440900315E-4</v>
      </c>
      <c r="GT29" s="7">
        <v>4.2477323693223314E-5</v>
      </c>
      <c r="GU29" s="7">
        <v>0.13780450257844898</v>
      </c>
      <c r="GV29" s="7">
        <v>7.8853920012666834E-2</v>
      </c>
      <c r="GW29" s="7">
        <v>5.1894693316016996E-3</v>
      </c>
      <c r="GX29" s="7">
        <v>3.592623910745218E-3</v>
      </c>
      <c r="GY29" s="7">
        <v>3.018704838885518E-3</v>
      </c>
      <c r="GZ29" s="7">
        <v>5.5378960328858343E-4</v>
      </c>
      <c r="HA29" s="7">
        <v>4.1298549247423293E-4</v>
      </c>
      <c r="HB29" s="7">
        <v>6.4993816247635217E-5</v>
      </c>
      <c r="HC29" s="7">
        <v>6.0877139076701087E-2</v>
      </c>
      <c r="HD29" s="7">
        <v>2.6067076690137879E-2</v>
      </c>
      <c r="HE29" s="7">
        <v>2.6771737262165978</v>
      </c>
      <c r="HF29" s="7">
        <v>0.5108638304582771</v>
      </c>
      <c r="HG29" s="7">
        <v>5.3913152475467373E-2</v>
      </c>
      <c r="HH29" s="7">
        <v>9.1287686134247148E-2</v>
      </c>
      <c r="HI29" s="7">
        <v>0.46017513976213997</v>
      </c>
      <c r="HJ29" s="7">
        <v>5.3913152475467373E-2</v>
      </c>
      <c r="HK29" s="7">
        <v>5.0707184767505534E-2</v>
      </c>
      <c r="HL29" s="7">
        <v>8.7636178688877242E-2</v>
      </c>
      <c r="HM29" s="7">
        <v>3.651507445369886E-3</v>
      </c>
      <c r="HN29" s="7">
        <v>1.5355497568794352E-3</v>
      </c>
      <c r="HO29" s="7">
        <v>1.5355497568794352E-3</v>
      </c>
      <c r="HP29" s="7">
        <v>1.6806219760015399E-2</v>
      </c>
      <c r="HQ29" s="7">
        <v>2.0073932456191868E-2</v>
      </c>
      <c r="HR29" s="7">
        <v>1.2921444073614433E-2</v>
      </c>
      <c r="HS29" s="7">
        <v>2.3955058193518746E-3</v>
      </c>
      <c r="HT29" s="7">
        <v>1.0536567256144411E-2</v>
      </c>
      <c r="HU29" s="9">
        <v>73.501680786457442</v>
      </c>
      <c r="HV29" s="7">
        <v>2.6346603436258289E-4</v>
      </c>
      <c r="HW29" s="7">
        <v>6.3207978591457185E-3</v>
      </c>
      <c r="HX29" s="7">
        <v>6.3177748050866492E-3</v>
      </c>
      <c r="HY29" s="7">
        <v>4.498202720061822E-4</v>
      </c>
      <c r="HZ29" s="7">
        <v>2.9983406980730018E-5</v>
      </c>
      <c r="IA29" s="7">
        <v>0.12197115688196117</v>
      </c>
      <c r="IB29" s="7">
        <v>5.1025709602759046E-2</v>
      </c>
      <c r="IC29" s="7">
        <v>4.2272318367482858E-3</v>
      </c>
      <c r="ID29" s="7">
        <v>2.3333599592477673E-3</v>
      </c>
      <c r="IE29" s="7">
        <v>3.3308229674401707E-3</v>
      </c>
      <c r="IF29" s="7">
        <v>3.738966375353287E-4</v>
      </c>
      <c r="IG29" s="7">
        <v>4.7083535578897067E-4</v>
      </c>
      <c r="IH29" s="7">
        <v>5.2819607666572236E-5</v>
      </c>
      <c r="II29" s="7">
        <v>6.2621988537812187E-2</v>
      </c>
      <c r="IJ29" s="7">
        <v>2.0865982213756667E-2</v>
      </c>
      <c r="IK29" s="7">
        <v>3.815458972346593</v>
      </c>
      <c r="IL29" s="7">
        <v>0.76898347232434139</v>
      </c>
      <c r="IM29" s="7">
        <v>0.30861094159734304</v>
      </c>
      <c r="IN29" s="7">
        <v>0.12233379601071399</v>
      </c>
      <c r="IO29" s="7">
        <v>0.72812791501388807</v>
      </c>
      <c r="IP29" s="7">
        <v>0.30861094159734304</v>
      </c>
      <c r="IQ29" s="7">
        <v>4.0855571046282228E-2</v>
      </c>
      <c r="IR29" s="7">
        <v>0.11744044417028543</v>
      </c>
      <c r="IS29" s="7">
        <v>4.893351840428559E-3</v>
      </c>
      <c r="IT29" s="7">
        <v>1.2556900299865775E-3</v>
      </c>
      <c r="IU29" s="7">
        <v>1.2556900299865775E-3</v>
      </c>
      <c r="IV29" s="7">
        <v>1.285167486192774E-2</v>
      </c>
      <c r="IW29" s="7">
        <v>1.4450117888387857E-2</v>
      </c>
      <c r="IX29" s="7">
        <v>1.0566462222129569E-2</v>
      </c>
      <c r="IY29" s="7">
        <v>1.9034564381987895E-3</v>
      </c>
      <c r="IZ29" s="7">
        <v>8.6162381873649534E-3</v>
      </c>
      <c r="JA29" s="9">
        <v>72.601458069709579</v>
      </c>
      <c r="JB29" s="7">
        <v>2.6041297049980944E-4</v>
      </c>
      <c r="JC29" s="7">
        <v>1.2509345118398192E-3</v>
      </c>
      <c r="JD29" s="7">
        <v>1.2484624207694534E-3</v>
      </c>
      <c r="JE29" s="7">
        <v>3.5314687059410395E-4</v>
      </c>
      <c r="JF29" s="7">
        <v>9.0380026855969846E-6</v>
      </c>
      <c r="JG29" s="7">
        <v>6.7111559417816463E-2</v>
      </c>
      <c r="JH29" s="7">
        <v>9.078437934301976E-3</v>
      </c>
      <c r="JI29" s="7">
        <v>2.0014655765790146E-3</v>
      </c>
      <c r="JJ29" s="7">
        <v>4.2791011686807911E-4</v>
      </c>
      <c r="JK29" s="7">
        <v>2.51666724137211E-3</v>
      </c>
      <c r="JL29" s="7">
        <v>8.9580064521149714E-5</v>
      </c>
      <c r="JM29" s="7">
        <v>3.6798173073051578E-4</v>
      </c>
      <c r="JN29" s="7">
        <v>2.5362074310180919E-5</v>
      </c>
      <c r="JO29" s="7">
        <v>4.3919036385852456E-2</v>
      </c>
      <c r="JP29" s="7">
        <v>9.6430587672297861E-3</v>
      </c>
    </row>
    <row r="30" spans="1:276" hidden="1" outlineLevel="1" x14ac:dyDescent="0.35"/>
    <row r="31" spans="1:276" hidden="1" outlineLevel="1" x14ac:dyDescent="0.35">
      <c r="A31" t="s">
        <v>10</v>
      </c>
      <c r="B31" t="s">
        <v>11</v>
      </c>
      <c r="C31" t="s">
        <v>11</v>
      </c>
      <c r="D31" t="s">
        <v>11</v>
      </c>
      <c r="E31" t="s">
        <v>11</v>
      </c>
      <c r="F31" t="s">
        <v>11</v>
      </c>
      <c r="G31" t="s">
        <v>11</v>
      </c>
      <c r="H31" t="s">
        <v>12</v>
      </c>
      <c r="I31" t="s">
        <v>12</v>
      </c>
      <c r="J31" t="s">
        <v>13</v>
      </c>
      <c r="K31" t="s">
        <v>13</v>
      </c>
      <c r="L31" t="s">
        <v>14</v>
      </c>
      <c r="M31" t="s">
        <v>14</v>
      </c>
      <c r="N31" t="s">
        <v>14</v>
      </c>
      <c r="O31" t="s">
        <v>15</v>
      </c>
      <c r="P31" t="s">
        <v>16</v>
      </c>
    </row>
    <row r="32" spans="1:276" hidden="1" outlineLevel="1" x14ac:dyDescent="0.35">
      <c r="A32" t="s">
        <v>300</v>
      </c>
      <c r="B32" t="s">
        <v>18</v>
      </c>
      <c r="C32" t="s">
        <v>25</v>
      </c>
      <c r="D32" t="s">
        <v>21</v>
      </c>
      <c r="E32" t="s">
        <v>24</v>
      </c>
      <c r="F32" t="s">
        <v>23</v>
      </c>
      <c r="G32" t="s">
        <v>22</v>
      </c>
      <c r="H32" t="s">
        <v>18</v>
      </c>
      <c r="I32" t="s">
        <v>21</v>
      </c>
      <c r="J32" t="s">
        <v>18</v>
      </c>
      <c r="K32" t="s">
        <v>21</v>
      </c>
      <c r="L32" t="s">
        <v>21</v>
      </c>
      <c r="M32" t="s">
        <v>20</v>
      </c>
      <c r="N32" t="s">
        <v>19</v>
      </c>
      <c r="O32" t="s">
        <v>18</v>
      </c>
      <c r="P32" t="s">
        <v>18</v>
      </c>
    </row>
    <row r="33" spans="1:16" hidden="1" outlineLevel="1" x14ac:dyDescent="0.35">
      <c r="A33" t="s">
        <v>299</v>
      </c>
      <c r="B33">
        <v>1.6522015963704197</v>
      </c>
      <c r="C33">
        <v>0.39655504083684595</v>
      </c>
      <c r="D33">
        <v>4.900199469523444E-2</v>
      </c>
      <c r="E33">
        <v>1.992522611882086E-2</v>
      </c>
      <c r="F33">
        <v>0.79022801493238903</v>
      </c>
      <c r="G33">
        <v>0.90393652005070901</v>
      </c>
      <c r="H33">
        <v>3.0994752751162866</v>
      </c>
      <c r="I33">
        <v>0.12945168955966305</v>
      </c>
      <c r="J33">
        <v>3.4066735443817477</v>
      </c>
      <c r="K33">
        <v>0.88744936872630975</v>
      </c>
      <c r="L33">
        <v>1.0269037691459633</v>
      </c>
      <c r="M33">
        <v>0.199915809673889</v>
      </c>
      <c r="N33">
        <v>0.95723085382456352</v>
      </c>
      <c r="O33">
        <v>5.377354640671471</v>
      </c>
      <c r="P33">
        <v>3.4522974026211934</v>
      </c>
    </row>
    <row r="34" spans="1:16" hidden="1" outlineLevel="1" x14ac:dyDescent="0.35">
      <c r="A34" t="s">
        <v>298</v>
      </c>
      <c r="B34">
        <v>0.45935775090357839</v>
      </c>
      <c r="C34">
        <v>0.14404502863979579</v>
      </c>
      <c r="D34">
        <v>7.8869726258368814E-3</v>
      </c>
      <c r="E34">
        <v>8.9852601363122904E-4</v>
      </c>
      <c r="F34">
        <v>9.6894936062763462E-2</v>
      </c>
      <c r="G34">
        <v>0.17687533533826572</v>
      </c>
      <c r="H34">
        <v>0.45059117317623543</v>
      </c>
      <c r="I34">
        <v>1.9102120451315444E-2</v>
      </c>
      <c r="J34">
        <v>7.1206479958006765</v>
      </c>
      <c r="K34">
        <v>0.10131854523636813</v>
      </c>
      <c r="L34">
        <v>0.14559141605839598</v>
      </c>
      <c r="M34">
        <v>3.2926987250858415E-2</v>
      </c>
      <c r="N34">
        <v>1.0581721726108955</v>
      </c>
      <c r="O34">
        <v>4.1681811927496595</v>
      </c>
      <c r="P34">
        <v>0.97777062620890742</v>
      </c>
    </row>
    <row r="35" spans="1:16" hidden="1" outlineLevel="1" x14ac:dyDescent="0.35">
      <c r="A35" t="s">
        <v>297</v>
      </c>
      <c r="B35">
        <v>0.29563756550511811</v>
      </c>
      <c r="C35">
        <v>6.5258337548062234E-2</v>
      </c>
      <c r="D35">
        <v>0</v>
      </c>
      <c r="E35">
        <v>0</v>
      </c>
      <c r="F35">
        <v>0</v>
      </c>
      <c r="G35">
        <v>0</v>
      </c>
      <c r="H35">
        <v>0.26921872785796014</v>
      </c>
      <c r="I35">
        <v>0</v>
      </c>
      <c r="J35">
        <v>4.0481523673189752</v>
      </c>
      <c r="K35">
        <v>0</v>
      </c>
      <c r="L35">
        <v>0</v>
      </c>
      <c r="M35">
        <v>0</v>
      </c>
      <c r="N35">
        <v>0</v>
      </c>
      <c r="O35">
        <v>0.39087980357952262</v>
      </c>
      <c r="P35">
        <v>0.24577000233142096</v>
      </c>
    </row>
    <row r="36" spans="1:16" hidden="1" outlineLevel="1" x14ac:dyDescent="0.35">
      <c r="A36" t="s">
        <v>296</v>
      </c>
      <c r="B36">
        <v>0.13291565886345094</v>
      </c>
      <c r="C36">
        <v>3.3622615390332893E-2</v>
      </c>
      <c r="D36">
        <v>0.43759745024568553</v>
      </c>
      <c r="E36">
        <v>0.29339070767754449</v>
      </c>
      <c r="F36">
        <v>6.7348266337383458E-2</v>
      </c>
      <c r="G36">
        <v>8.1055269356355736E-2</v>
      </c>
      <c r="H36">
        <v>0.18860973018112209</v>
      </c>
      <c r="I36">
        <v>1.0054586799294145</v>
      </c>
      <c r="J36">
        <v>4.4341131147307378</v>
      </c>
      <c r="K36">
        <v>2.7908884862707843</v>
      </c>
      <c r="L36">
        <v>3.7398841387156434</v>
      </c>
      <c r="M36">
        <v>0.36387568168336681</v>
      </c>
      <c r="N36">
        <v>4.4384778179966693</v>
      </c>
      <c r="O36">
        <v>0.143577919710736</v>
      </c>
      <c r="P36">
        <v>0.10322370561080405</v>
      </c>
    </row>
    <row r="37" spans="1:16" hidden="1" outlineLevel="1" x14ac:dyDescent="0.35">
      <c r="A37" t="s">
        <v>295</v>
      </c>
      <c r="B37">
        <v>0.43668771465533773</v>
      </c>
      <c r="C37">
        <v>0.12810242332962893</v>
      </c>
      <c r="D37">
        <v>7.6337211180294512E-3</v>
      </c>
      <c r="E37">
        <v>8.8334806044879912E-4</v>
      </c>
      <c r="F37">
        <v>8.0374884350574841E-2</v>
      </c>
      <c r="G37">
        <v>0.11188073954907241</v>
      </c>
      <c r="H37">
        <v>0.42877195688600167</v>
      </c>
      <c r="I37">
        <v>1.8698094756317091E-2</v>
      </c>
      <c r="J37">
        <v>7.0126479958006769</v>
      </c>
      <c r="K37">
        <v>8.2529070132004417E-2</v>
      </c>
      <c r="L37">
        <v>0.12422752934366633</v>
      </c>
      <c r="M37">
        <v>2.9201225676844401E-2</v>
      </c>
      <c r="N37">
        <v>2.0458292469416019E-2</v>
      </c>
      <c r="O37">
        <v>4.0983701049294341</v>
      </c>
      <c r="P37">
        <v>0.89699792748778873</v>
      </c>
    </row>
    <row r="38" spans="1:16" hidden="1" outlineLevel="1" x14ac:dyDescent="0.35">
      <c r="A38" t="s">
        <v>294</v>
      </c>
      <c r="B38">
        <v>0.29563756550511811</v>
      </c>
      <c r="C38">
        <v>6.5258337548062234E-2</v>
      </c>
      <c r="D38">
        <v>0</v>
      </c>
      <c r="E38">
        <v>0</v>
      </c>
      <c r="F38">
        <v>0</v>
      </c>
      <c r="G38">
        <v>0</v>
      </c>
      <c r="H38">
        <v>0.26921872785796014</v>
      </c>
      <c r="I38">
        <v>0</v>
      </c>
      <c r="J38">
        <v>4.0481523673189752</v>
      </c>
      <c r="K38">
        <v>0</v>
      </c>
      <c r="L38">
        <v>0</v>
      </c>
      <c r="M38">
        <v>0</v>
      </c>
      <c r="N38">
        <v>0</v>
      </c>
      <c r="O38">
        <v>0.39087980357952262</v>
      </c>
      <c r="P38">
        <v>0.24577000233142096</v>
      </c>
    </row>
    <row r="39" spans="1:16" hidden="1" outlineLevel="1" x14ac:dyDescent="0.35">
      <c r="A39" t="s">
        <v>293</v>
      </c>
      <c r="B39">
        <v>7.1657875800898345E-3</v>
      </c>
      <c r="C39">
        <v>3.2498537560590938E-3</v>
      </c>
      <c r="D39">
        <v>1.5114767813698314E-4</v>
      </c>
      <c r="E39">
        <v>1.7490291596886225E-5</v>
      </c>
      <c r="F39">
        <v>0</v>
      </c>
      <c r="G39">
        <v>0</v>
      </c>
      <c r="H39">
        <v>7.8689044965655312E-3</v>
      </c>
      <c r="I39">
        <v>3.7022227617507843E-4</v>
      </c>
      <c r="J39">
        <v>0.12472710934437893</v>
      </c>
      <c r="K39">
        <v>5.7770349092403121E-5</v>
      </c>
      <c r="L39">
        <v>8.695927054056645E-5</v>
      </c>
      <c r="M39">
        <v>2.0440857973791084E-5</v>
      </c>
      <c r="N39">
        <v>0</v>
      </c>
      <c r="O39">
        <v>3.0138860506564773E-2</v>
      </c>
      <c r="P39">
        <v>7.1797197416066019E-3</v>
      </c>
    </row>
    <row r="40" spans="1:16" hidden="1" outlineLevel="1" x14ac:dyDescent="0.35">
      <c r="A40" t="s">
        <v>292</v>
      </c>
      <c r="B40">
        <v>2.2670036248240794E-2</v>
      </c>
      <c r="C40">
        <v>1.7868346358564106E-2</v>
      </c>
      <c r="D40">
        <v>2.5325150780742796E-4</v>
      </c>
      <c r="E40">
        <v>1.5177953182430042E-5</v>
      </c>
      <c r="F40">
        <v>1.6520051712188618E-2</v>
      </c>
      <c r="G40">
        <v>6.4994595789193324E-2</v>
      </c>
      <c r="H40">
        <v>2.1819216290233704E-2</v>
      </c>
      <c r="I40">
        <v>4.0402569499835213E-4</v>
      </c>
      <c r="J40">
        <v>0.10800000000000001</v>
      </c>
      <c r="K40">
        <v>1.8789475104363674E-2</v>
      </c>
      <c r="L40">
        <v>2.1363886714729646E-2</v>
      </c>
      <c r="M40">
        <v>3.7257615740140131E-3</v>
      </c>
      <c r="N40">
        <v>1.0991674209358842</v>
      </c>
      <c r="O40">
        <v>6.9811087820225007E-2</v>
      </c>
      <c r="P40">
        <v>8.7048396036652403E-2</v>
      </c>
    </row>
    <row r="41" spans="1:16" hidden="1" outlineLevel="1" x14ac:dyDescent="0.35">
      <c r="A41" t="s">
        <v>291</v>
      </c>
      <c r="B41">
        <v>0.1282482314648008</v>
      </c>
      <c r="C41">
        <v>3.2613936928622911E-2</v>
      </c>
      <c r="D41">
        <v>0.26028650971329437</v>
      </c>
      <c r="E41">
        <v>0.2307091090286485</v>
      </c>
      <c r="F41">
        <v>6.3980853020514261E-2</v>
      </c>
      <c r="G41">
        <v>7.8759839289903336E-2</v>
      </c>
      <c r="H41">
        <v>0.18176308678259892</v>
      </c>
      <c r="I41">
        <v>0.64060020656592398</v>
      </c>
      <c r="J41">
        <v>4.256748590141509</v>
      </c>
      <c r="K41">
        <v>2.4473270177209554</v>
      </c>
      <c r="L41">
        <v>3.2728148823161449</v>
      </c>
      <c r="M41">
        <v>0.3274881135150301</v>
      </c>
      <c r="N41">
        <v>4.2609387052768017</v>
      </c>
      <c r="O41">
        <v>0.13783480292230654</v>
      </c>
      <c r="P41">
        <v>9.9094757386371884E-2</v>
      </c>
    </row>
    <row r="42" spans="1:16" hidden="1" outlineLevel="1" x14ac:dyDescent="0.35">
      <c r="A42" t="s">
        <v>290</v>
      </c>
      <c r="B42">
        <v>4.667427398650126E-3</v>
      </c>
      <c r="C42">
        <v>1.0086784617099869E-3</v>
      </c>
      <c r="D42">
        <v>0.17731094053239105</v>
      </c>
      <c r="E42">
        <v>6.2681598648896025E-2</v>
      </c>
      <c r="F42">
        <v>3.3674133168691729E-3</v>
      </c>
      <c r="G42">
        <v>2.2954300664523933E-3</v>
      </c>
      <c r="H42">
        <v>6.8466433985231922E-3</v>
      </c>
      <c r="I42">
        <v>0.36485847336349031</v>
      </c>
      <c r="J42">
        <v>0.17736452458922952</v>
      </c>
      <c r="K42">
        <v>0.34356146854983011</v>
      </c>
      <c r="L42">
        <v>0.46706925639949853</v>
      </c>
      <c r="M42">
        <v>3.638756816833668E-2</v>
      </c>
      <c r="N42">
        <v>0.17753911271986678</v>
      </c>
      <c r="O42">
        <v>5.7431167884294402E-3</v>
      </c>
      <c r="P42">
        <v>4.1289482244321607E-3</v>
      </c>
    </row>
    <row r="43" spans="1:16" hidden="1" outlineLevel="1" x14ac:dyDescent="0.35">
      <c r="A43" t="s">
        <v>289</v>
      </c>
      <c r="B43">
        <v>2.0945490465814199E-3</v>
      </c>
      <c r="C43">
        <v>1.649313488075383E-3</v>
      </c>
      <c r="D43">
        <v>6.3659245194783607E-3</v>
      </c>
      <c r="E43">
        <v>4.0134841489305913E-3</v>
      </c>
      <c r="F43">
        <v>2.9055698896328667E-3</v>
      </c>
      <c r="G43">
        <v>1.5941384221023253E-3</v>
      </c>
      <c r="H43">
        <v>5.5532350031021168E-3</v>
      </c>
      <c r="I43">
        <v>6.2455936671146541E-3</v>
      </c>
      <c r="J43">
        <v>6.0000000000000001E-3</v>
      </c>
      <c r="K43">
        <v>2.9959007583919752E-2</v>
      </c>
      <c r="L43">
        <v>3.4506717595735488E-2</v>
      </c>
      <c r="M43">
        <v>2.8027632384576694E-2</v>
      </c>
      <c r="N43">
        <v>1</v>
      </c>
      <c r="O43">
        <v>1E-3</v>
      </c>
      <c r="P43">
        <v>2.0000000000000009E-3</v>
      </c>
    </row>
    <row r="44" spans="1:16" hidden="1" outlineLevel="1" x14ac:dyDescent="0.35">
      <c r="A44" t="s">
        <v>288</v>
      </c>
      <c r="B44">
        <v>2.8274009456670211E-2</v>
      </c>
      <c r="C44">
        <v>2.965118620790267E-2</v>
      </c>
      <c r="D44">
        <v>3.3238864221452349E-3</v>
      </c>
      <c r="E44">
        <v>5.2528360560116965E-3</v>
      </c>
      <c r="F44">
        <v>2.2418517998508237E-2</v>
      </c>
      <c r="G44">
        <v>2.3349166377785394E-2</v>
      </c>
      <c r="H44">
        <v>2.7651208323989852E-2</v>
      </c>
      <c r="I44">
        <v>3.618894891488581E-3</v>
      </c>
      <c r="J44">
        <v>2E-3</v>
      </c>
      <c r="K44">
        <v>7.4929138967363747E-3</v>
      </c>
      <c r="L44">
        <v>1.9762901838385718E-2</v>
      </c>
      <c r="M44">
        <v>6.7536463577293222E-3</v>
      </c>
      <c r="N44">
        <v>1</v>
      </c>
      <c r="O44">
        <v>1E-3</v>
      </c>
      <c r="P44">
        <v>2.0000000000000009E-3</v>
      </c>
    </row>
    <row r="45" spans="1:16" hidden="1" outlineLevel="1" x14ac:dyDescent="0.35">
      <c r="A45" t="s">
        <v>287</v>
      </c>
      <c r="B45">
        <v>1.3289432381344533E-2</v>
      </c>
      <c r="C45">
        <v>1.3259041477325187E-2</v>
      </c>
      <c r="D45">
        <v>2.6981359475282834E-2</v>
      </c>
      <c r="E45">
        <v>2.3224727757446773E-2</v>
      </c>
      <c r="F45">
        <v>1.2782413382401655E-2</v>
      </c>
      <c r="G45">
        <v>1.32131483586069E-2</v>
      </c>
      <c r="H45">
        <v>1.8264430021667048E-2</v>
      </c>
      <c r="I45">
        <v>3.7654449504889713E-2</v>
      </c>
      <c r="J45">
        <v>4.5360973250999997E-2</v>
      </c>
      <c r="K45">
        <v>0.10444513991739512</v>
      </c>
      <c r="L45">
        <v>0.10498123950101602</v>
      </c>
      <c r="M45">
        <v>0.10769188697775453</v>
      </c>
      <c r="N45">
        <v>6.4483151827580243E-2</v>
      </c>
      <c r="O45">
        <v>6.8370757667756007E-2</v>
      </c>
      <c r="P45">
        <v>2.2811817506597876E-2</v>
      </c>
    </row>
    <row r="46" spans="1:16" hidden="1" outlineLevel="1" x14ac:dyDescent="0.35">
      <c r="A46" t="s">
        <v>286</v>
      </c>
      <c r="B46">
        <v>2.3284726603382603E-2</v>
      </c>
      <c r="C46">
        <v>2.3465067529325187E-2</v>
      </c>
      <c r="D46">
        <v>3.648742248139291E-2</v>
      </c>
      <c r="E46">
        <v>4.0936744702497765E-2</v>
      </c>
      <c r="F46">
        <v>2.2714989091530018E-2</v>
      </c>
      <c r="G46">
        <v>2.3216378040606896E-2</v>
      </c>
      <c r="H46">
        <v>3.2197304967002224E-2</v>
      </c>
      <c r="I46">
        <v>5.1546352958711468E-2</v>
      </c>
      <c r="J46">
        <v>8.8387086889999994E-2</v>
      </c>
      <c r="K46">
        <v>0.14610053391107058</v>
      </c>
      <c r="L46">
        <v>0.13950086721970273</v>
      </c>
      <c r="M46">
        <v>0.21120331509641246</v>
      </c>
      <c r="N46">
        <v>0.11872941438358024</v>
      </c>
      <c r="O46">
        <v>7.4446878447755993E-2</v>
      </c>
      <c r="P46">
        <v>2.8134660128679212E-2</v>
      </c>
    </row>
    <row r="47" spans="1:16" hidden="1" outlineLevel="1" x14ac:dyDescent="0.35">
      <c r="A47" t="s">
        <v>285</v>
      </c>
      <c r="B47">
        <v>1.2106588649856125E-3</v>
      </c>
      <c r="C47">
        <v>9.8780068932518704E-4</v>
      </c>
      <c r="D47">
        <v>1.5324119559811321E-2</v>
      </c>
      <c r="E47">
        <v>1.3489609740999697E-3</v>
      </c>
      <c r="F47">
        <v>7.5130664898559799E-4</v>
      </c>
      <c r="G47">
        <v>1.1153991006068987E-3</v>
      </c>
      <c r="H47">
        <v>1.3857388010285764E-3</v>
      </c>
      <c r="I47">
        <v>2.0807661076733458E-2</v>
      </c>
      <c r="J47">
        <v>2.1969999999999997E-3</v>
      </c>
      <c r="K47">
        <v>5.4004914962978462E-2</v>
      </c>
      <c r="L47">
        <v>6.5361206612904621E-2</v>
      </c>
      <c r="M47">
        <v>4.4721740309145493E-3</v>
      </c>
      <c r="N47">
        <v>1.0389765703580247E-2</v>
      </c>
      <c r="O47">
        <v>6.1741903847756005E-2</v>
      </c>
      <c r="P47">
        <v>1.6829730219714362E-2</v>
      </c>
    </row>
    <row r="48" spans="1:16" hidden="1" outlineLevel="1" x14ac:dyDescent="0.35">
      <c r="A48" t="s">
        <v>284</v>
      </c>
      <c r="B48">
        <v>1.2238592800674511E-3</v>
      </c>
      <c r="C48">
        <v>1.1866736217127781E-3</v>
      </c>
      <c r="D48">
        <v>1.3125077611100863E-2</v>
      </c>
      <c r="E48">
        <v>2.1449160087213042E-3</v>
      </c>
      <c r="F48">
        <v>1.1701391220235405E-3</v>
      </c>
      <c r="G48">
        <v>1.1943020705650349E-3</v>
      </c>
      <c r="H48">
        <v>1.7690396860659369E-3</v>
      </c>
      <c r="I48">
        <v>1.7375242000387151E-2</v>
      </c>
      <c r="J48">
        <v>2.8623820326534998E-3</v>
      </c>
      <c r="K48">
        <v>4.068323100278122E-2</v>
      </c>
      <c r="L48">
        <v>4.7561212425214515E-2</v>
      </c>
      <c r="M48">
        <v>7.0121848174824518E-3</v>
      </c>
      <c r="N48">
        <v>3.323256339429999E-3</v>
      </c>
      <c r="O48">
        <v>1.1980662175906293E-2</v>
      </c>
      <c r="P48">
        <v>3.1825843756403947E-3</v>
      </c>
    </row>
    <row r="49" spans="1:16" hidden="1" outlineLevel="1" x14ac:dyDescent="0.35">
      <c r="A49" t="s">
        <v>283</v>
      </c>
      <c r="B49">
        <v>6.0459918768922521E-4</v>
      </c>
      <c r="C49">
        <v>4.4451031019633413E-4</v>
      </c>
      <c r="D49">
        <v>2.3724083848757206E-3</v>
      </c>
      <c r="E49">
        <v>5.3958438963998788E-4</v>
      </c>
      <c r="F49">
        <v>4.4285450797516964E-4</v>
      </c>
      <c r="G49">
        <v>5.0192959527310438E-4</v>
      </c>
      <c r="H49">
        <v>6.8367182915099142E-4</v>
      </c>
      <c r="I49">
        <v>4.0117028942800404E-3</v>
      </c>
      <c r="J49">
        <v>1.7576000000000002E-3</v>
      </c>
      <c r="K49">
        <v>1.2509193720896997E-2</v>
      </c>
      <c r="L49">
        <v>1.4642610210520615E-2</v>
      </c>
      <c r="M49">
        <v>2.0124783139115468E-3</v>
      </c>
      <c r="N49">
        <v>0</v>
      </c>
      <c r="O49">
        <v>5.0292807643659711E-2</v>
      </c>
      <c r="P49">
        <v>1.3723511346915863E-2</v>
      </c>
    </row>
    <row r="50" spans="1:16" hidden="1" outlineLevel="1" x14ac:dyDescent="0.35">
      <c r="A50" t="s">
        <v>282</v>
      </c>
      <c r="B50">
        <v>2.2428604254185593</v>
      </c>
      <c r="C50">
        <v>1.9004472386374547</v>
      </c>
      <c r="D50">
        <v>2.2890119644035187</v>
      </c>
      <c r="E50">
        <v>2.7792888957985027</v>
      </c>
      <c r="F50">
        <v>2.4260224484104058</v>
      </c>
      <c r="G50">
        <v>3.0738898244144699</v>
      </c>
      <c r="H50">
        <v>3.5213910064326548</v>
      </c>
      <c r="I50">
        <v>3.3087695093988629</v>
      </c>
      <c r="J50">
        <v>7.0558114938803191</v>
      </c>
      <c r="K50">
        <v>9.0434213490092699</v>
      </c>
      <c r="L50">
        <v>9.5445799286994273</v>
      </c>
      <c r="M50">
        <v>18.192557117721666</v>
      </c>
      <c r="N50">
        <v>18.850138994106665</v>
      </c>
      <c r="O50">
        <v>0.74755874704998593</v>
      </c>
      <c r="P50">
        <v>1.4762587024186706</v>
      </c>
    </row>
    <row r="51" spans="1:16" hidden="1" outlineLevel="1" x14ac:dyDescent="0.35">
      <c r="A51" t="s">
        <v>281</v>
      </c>
      <c r="B51">
        <v>164.07336446281937</v>
      </c>
      <c r="C51">
        <v>139.68656017574483</v>
      </c>
      <c r="D51">
        <v>169.51489313460834</v>
      </c>
      <c r="E51">
        <v>137.90929576406398</v>
      </c>
      <c r="F51">
        <v>158.04980259735626</v>
      </c>
      <c r="G51">
        <v>177.59596385579809</v>
      </c>
      <c r="H51">
        <v>258.00088049390365</v>
      </c>
      <c r="I51">
        <v>244.84255586467518</v>
      </c>
      <c r="J51">
        <v>504.87833513162923</v>
      </c>
      <c r="K51">
        <v>670.22494087826783</v>
      </c>
      <c r="L51">
        <v>707.45692709458365</v>
      </c>
      <c r="M51">
        <v>879.74379908854917</v>
      </c>
      <c r="N51">
        <v>1088.8075926649744</v>
      </c>
      <c r="O51">
        <v>56.748677677640018</v>
      </c>
      <c r="P51">
        <v>107.90454672165205</v>
      </c>
    </row>
    <row r="52" spans="1:16" hidden="1" outlineLevel="1" x14ac:dyDescent="0.35">
      <c r="A52" t="s">
        <v>280</v>
      </c>
      <c r="B52">
        <v>5.8882319756879849E-4</v>
      </c>
      <c r="C52">
        <v>5.011492232535117E-4</v>
      </c>
      <c r="D52">
        <v>6.524312723338706E-4</v>
      </c>
      <c r="E52">
        <v>5.288652941532405E-4</v>
      </c>
      <c r="F52">
        <v>0</v>
      </c>
      <c r="G52">
        <v>0</v>
      </c>
      <c r="H52">
        <v>9.2681552199994381E-4</v>
      </c>
      <c r="I52">
        <v>9.4309017796643645E-4</v>
      </c>
      <c r="J52">
        <v>1.8150013172624931E-3</v>
      </c>
      <c r="K52">
        <v>2.5776234413536201E-3</v>
      </c>
      <c r="L52">
        <v>2.7204673997396085E-3</v>
      </c>
      <c r="M52">
        <v>3.3750794602540974E-3</v>
      </c>
      <c r="N52">
        <v>0</v>
      </c>
      <c r="O52">
        <v>1.9275397535925491E-4</v>
      </c>
      <c r="P52">
        <v>3.8695202250529307E-4</v>
      </c>
    </row>
    <row r="53" spans="1:16" hidden="1" outlineLevel="1" x14ac:dyDescent="0.35">
      <c r="A53" t="s">
        <v>279</v>
      </c>
      <c r="B53">
        <v>1.8298990924097223E-2</v>
      </c>
      <c r="C53">
        <v>1.9030013911848977E-2</v>
      </c>
      <c r="D53">
        <v>1.6546902166544954E-2</v>
      </c>
      <c r="E53">
        <v>3.0044053769459327E-2</v>
      </c>
      <c r="F53">
        <v>1.8060620479181631E-2</v>
      </c>
      <c r="G53">
        <v>1.8301286774608811E-2</v>
      </c>
      <c r="H53">
        <v>2.9369523817065993E-2</v>
      </c>
      <c r="I53">
        <v>2.9215537979359878E-2</v>
      </c>
      <c r="J53">
        <v>8.540128043325601E-2</v>
      </c>
      <c r="K53">
        <v>6.7004175800818327E-2</v>
      </c>
      <c r="L53">
        <v>5.1516349839031354E-2</v>
      </c>
      <c r="M53">
        <v>0.24349976148726826</v>
      </c>
      <c r="N53">
        <v>0.12762155015142954</v>
      </c>
      <c r="O53">
        <v>1.4779090948319999E-2</v>
      </c>
      <c r="P53">
        <v>1.2046406778062759E-2</v>
      </c>
    </row>
    <row r="54" spans="1:16" hidden="1" outlineLevel="1" x14ac:dyDescent="0.35">
      <c r="A54" t="s">
        <v>278</v>
      </c>
      <c r="B54">
        <v>1.8294324442289157E-2</v>
      </c>
      <c r="C54">
        <v>1.9025582318687999E-2</v>
      </c>
      <c r="D54">
        <v>1.6542151041911073E-2</v>
      </c>
      <c r="E54">
        <v>3.003564962227203E-2</v>
      </c>
      <c r="F54">
        <v>1.8055968372556887E-2</v>
      </c>
      <c r="G54">
        <v>1.8296592909407997E-2</v>
      </c>
      <c r="H54">
        <v>2.9364868752452613E-2</v>
      </c>
      <c r="I54">
        <v>2.9210806315812386E-2</v>
      </c>
      <c r="J54">
        <v>8.5396101233256014E-2</v>
      </c>
      <c r="K54">
        <v>6.6998996600818317E-2</v>
      </c>
      <c r="L54">
        <v>5.1507913915835431E-2</v>
      </c>
      <c r="M54">
        <v>0.24347499107014858</v>
      </c>
      <c r="N54">
        <v>0.12759565326710398</v>
      </c>
      <c r="O54">
        <v>1.4745226948320001E-2</v>
      </c>
      <c r="P54">
        <v>1.2042469355591716E-2</v>
      </c>
    </row>
    <row r="55" spans="1:16" hidden="1" outlineLevel="1" x14ac:dyDescent="0.35">
      <c r="A55" t="s">
        <v>277</v>
      </c>
      <c r="B55">
        <v>7.3968207123812865E-4</v>
      </c>
      <c r="C55">
        <v>7.0888028361494268E-4</v>
      </c>
      <c r="D55">
        <v>7.3635755167409799E-4</v>
      </c>
      <c r="E55">
        <v>1.3054359318235545E-3</v>
      </c>
      <c r="F55">
        <v>7.264630148587477E-4</v>
      </c>
      <c r="G55">
        <v>7.331989022143087E-4</v>
      </c>
      <c r="H55">
        <v>7.973013181836379E-4</v>
      </c>
      <c r="I55">
        <v>7.9443386961136283E-4</v>
      </c>
      <c r="J55">
        <v>1.1031918790362261E-3</v>
      </c>
      <c r="K55">
        <v>1.0467863689836096E-3</v>
      </c>
      <c r="L55">
        <v>1.4029777575446454E-3</v>
      </c>
      <c r="M55">
        <v>4.4127825590584355E-3</v>
      </c>
      <c r="N55">
        <v>4.0800242546476847E-3</v>
      </c>
      <c r="O55">
        <v>4.7197424840945135E-3</v>
      </c>
      <c r="P55">
        <v>6.0194021989376371E-4</v>
      </c>
    </row>
    <row r="56" spans="1:16" hidden="1" outlineLevel="1" x14ac:dyDescent="0.35">
      <c r="A56" t="s">
        <v>276</v>
      </c>
      <c r="B56">
        <v>8.8413374497435892E-5</v>
      </c>
      <c r="C56">
        <v>9.1411540953599999E-5</v>
      </c>
      <c r="D56">
        <v>8.1394800950265164E-5</v>
      </c>
      <c r="E56">
        <v>1.4918702068927726E-4</v>
      </c>
      <c r="F56">
        <v>8.7498972423568218E-5</v>
      </c>
      <c r="G56">
        <v>8.8499344512599988E-5</v>
      </c>
      <c r="H56">
        <v>1.4167107635366946E-4</v>
      </c>
      <c r="I56">
        <v>1.4107548846146716E-4</v>
      </c>
      <c r="J56">
        <v>3.5998975066320001E-4</v>
      </c>
      <c r="K56">
        <v>3.2594981221392743E-4</v>
      </c>
      <c r="L56">
        <v>2.3430707008586762E-4</v>
      </c>
      <c r="M56">
        <v>9.9817230924457946E-4</v>
      </c>
      <c r="N56">
        <v>5.2310279306879998E-4</v>
      </c>
      <c r="O56">
        <v>6.5160835403999984E-5</v>
      </c>
      <c r="P56">
        <v>5.434898346373138E-5</v>
      </c>
    </row>
    <row r="57" spans="1:16" hidden="1" outlineLevel="1" x14ac:dyDescent="0.35">
      <c r="A57" t="s">
        <v>275</v>
      </c>
      <c r="B57">
        <v>0.25682677430370254</v>
      </c>
      <c r="C57">
        <v>0.25734632489903136</v>
      </c>
      <c r="D57">
        <v>0.24428114194099829</v>
      </c>
      <c r="E57">
        <v>0.43760236010619041</v>
      </c>
      <c r="F57">
        <v>0.25426240758585944</v>
      </c>
      <c r="G57">
        <v>0.25723008594964841</v>
      </c>
      <c r="H57">
        <v>0.34587242029267351</v>
      </c>
      <c r="I57">
        <v>0.34640878565053185</v>
      </c>
      <c r="J57">
        <v>0.82640764111105713</v>
      </c>
      <c r="K57">
        <v>0.66099186845172642</v>
      </c>
      <c r="L57">
        <v>0.61810480119471145</v>
      </c>
      <c r="M57">
        <v>2.5990953311726863</v>
      </c>
      <c r="N57">
        <v>1.6640049048984971</v>
      </c>
      <c r="O57">
        <v>0.91428163631321646</v>
      </c>
      <c r="P57">
        <v>0.19058745455226744</v>
      </c>
    </row>
    <row r="58" spans="1:16" hidden="1" outlineLevel="1" x14ac:dyDescent="0.35">
      <c r="A58" t="s">
        <v>274</v>
      </c>
      <c r="B58">
        <v>0.1472412463026839</v>
      </c>
      <c r="C58">
        <v>0.15329972334211198</v>
      </c>
      <c r="D58">
        <v>0.13267110114514807</v>
      </c>
      <c r="E58">
        <v>0.24044014574678899</v>
      </c>
      <c r="F58">
        <v>0.14524617403003276</v>
      </c>
      <c r="G58">
        <v>0.14723529299089202</v>
      </c>
      <c r="H58">
        <v>0.23642102178300509</v>
      </c>
      <c r="I58">
        <v>0.23513297051808821</v>
      </c>
      <c r="J58">
        <v>0.70432319322266401</v>
      </c>
      <c r="K58">
        <v>0.53854354097998303</v>
      </c>
      <c r="L58">
        <v>0.41927941715401235</v>
      </c>
      <c r="M58">
        <v>2.0172173866816276</v>
      </c>
      <c r="N58">
        <v>1.0571441818484157</v>
      </c>
      <c r="O58">
        <v>0.12064554921768</v>
      </c>
      <c r="P58">
        <v>9.816619580062784E-2</v>
      </c>
    </row>
    <row r="59" spans="1:16" hidden="1" outlineLevel="1" x14ac:dyDescent="0.35">
      <c r="A59" t="s">
        <v>273</v>
      </c>
      <c r="B59">
        <v>9.7638216744319588E-3</v>
      </c>
      <c r="C59">
        <v>9.8546436322379336E-3</v>
      </c>
      <c r="D59">
        <v>9.2341764011010415E-3</v>
      </c>
      <c r="E59">
        <v>1.6213108747950164E-2</v>
      </c>
      <c r="F59">
        <v>9.3397619405198654E-3</v>
      </c>
      <c r="G59">
        <v>9.4542916138212769E-3</v>
      </c>
      <c r="H59">
        <v>1.4025059653697403E-2</v>
      </c>
      <c r="I59">
        <v>1.4088256013989636E-2</v>
      </c>
      <c r="J59">
        <v>3.6020632592680124E-2</v>
      </c>
      <c r="K59">
        <v>2.9266043658529972E-2</v>
      </c>
      <c r="L59">
        <v>2.5710588311155417E-2</v>
      </c>
      <c r="M59">
        <v>0.10803506187414294</v>
      </c>
      <c r="N59">
        <v>6.2980765872221456E-2</v>
      </c>
      <c r="O59">
        <v>2.5187782687867168E-2</v>
      </c>
      <c r="P59">
        <v>6.9684663788216515E-3</v>
      </c>
    </row>
    <row r="60" spans="1:16" hidden="1" outlineLevel="1" x14ac:dyDescent="0.35">
      <c r="A60" t="s">
        <v>272</v>
      </c>
      <c r="B60">
        <v>6.7397311064938369E-3</v>
      </c>
      <c r="C60">
        <v>7.0148436887543996E-3</v>
      </c>
      <c r="D60">
        <v>6.0787685134071007E-3</v>
      </c>
      <c r="E60">
        <v>1.1022338240429926E-2</v>
      </c>
      <c r="F60">
        <v>6.6493870250033168E-3</v>
      </c>
      <c r="G60">
        <v>6.7397671603404005E-3</v>
      </c>
      <c r="H60">
        <v>1.082078656883902E-2</v>
      </c>
      <c r="I60">
        <v>1.0762440914450935E-2</v>
      </c>
      <c r="J60">
        <v>3.2022405548929801E-2</v>
      </c>
      <c r="K60">
        <v>2.4659829007683969E-2</v>
      </c>
      <c r="L60">
        <v>1.9131690000729184E-2</v>
      </c>
      <c r="M60">
        <v>9.1600576708556647E-2</v>
      </c>
      <c r="N60">
        <v>4.8004254455047191E-2</v>
      </c>
      <c r="O60">
        <v>5.4972607541159992E-3</v>
      </c>
      <c r="P60">
        <v>4.4775608739371251E-3</v>
      </c>
    </row>
    <row r="61" spans="1:16" hidden="1" outlineLevel="1" x14ac:dyDescent="0.35">
      <c r="A61" t="s">
        <v>271</v>
      </c>
      <c r="B61">
        <v>1.0907086382041086E-3</v>
      </c>
      <c r="C61">
        <v>1.1316046373111999E-3</v>
      </c>
      <c r="D61">
        <v>9.9355103627241852E-4</v>
      </c>
      <c r="E61">
        <v>1.811043386263779E-3</v>
      </c>
      <c r="F61">
        <v>1.0776953567360288E-3</v>
      </c>
      <c r="G61">
        <v>1.0912220318141999E-3</v>
      </c>
      <c r="H61">
        <v>1.7495031344412853E-3</v>
      </c>
      <c r="I61">
        <v>1.7410689550457895E-3</v>
      </c>
      <c r="J61">
        <v>4.8255566879753997E-3</v>
      </c>
      <c r="K61">
        <v>4.0053483243946315E-3</v>
      </c>
      <c r="L61">
        <v>2.9971880228200185E-3</v>
      </c>
      <c r="M61">
        <v>1.3616078575408353E-2</v>
      </c>
      <c r="N61">
        <v>7.1356504958855985E-3</v>
      </c>
      <c r="O61">
        <v>8.4835631056800001E-4</v>
      </c>
      <c r="P61">
        <v>6.9856172978115391E-4</v>
      </c>
    </row>
    <row r="62" spans="1:16" hidden="1" outlineLevel="1" x14ac:dyDescent="0.35">
      <c r="A62" t="s">
        <v>270</v>
      </c>
      <c r="B62">
        <v>1.0907086382041086E-3</v>
      </c>
      <c r="C62">
        <v>1.1316046373111999E-3</v>
      </c>
      <c r="D62">
        <v>9.9355103627241852E-4</v>
      </c>
      <c r="E62">
        <v>1.811043386263779E-3</v>
      </c>
      <c r="F62">
        <v>1.0776953567360288E-3</v>
      </c>
      <c r="G62">
        <v>1.0912220318141999E-3</v>
      </c>
      <c r="H62">
        <v>1.7495031344412853E-3</v>
      </c>
      <c r="I62">
        <v>1.7410689550457895E-3</v>
      </c>
      <c r="J62">
        <v>4.8255566879753997E-3</v>
      </c>
      <c r="K62">
        <v>4.0053483243946315E-3</v>
      </c>
      <c r="L62">
        <v>2.9971880228200185E-3</v>
      </c>
      <c r="M62">
        <v>1.3616078575408353E-2</v>
      </c>
      <c r="N62">
        <v>7.1356504958855985E-3</v>
      </c>
      <c r="O62">
        <v>8.4835631056800001E-4</v>
      </c>
      <c r="P62">
        <v>6.9856172978115391E-4</v>
      </c>
    </row>
    <row r="63" spans="1:16" hidden="1" outlineLevel="1" x14ac:dyDescent="0.35">
      <c r="A63" t="s">
        <v>269</v>
      </c>
      <c r="B63">
        <v>8.0903303344855362E-4</v>
      </c>
      <c r="C63">
        <v>7.7922392398702112E-4</v>
      </c>
      <c r="D63">
        <v>8.0664407014342104E-4</v>
      </c>
      <c r="E63">
        <v>1.43608359158194E-3</v>
      </c>
      <c r="F63">
        <v>7.957837032331708E-4</v>
      </c>
      <c r="G63">
        <v>8.0282691322266619E-4</v>
      </c>
      <c r="H63">
        <v>9.0939981045154764E-4</v>
      </c>
      <c r="I63">
        <v>9.099109932869619E-4</v>
      </c>
      <c r="J63">
        <v>1.2369015933930262E-3</v>
      </c>
      <c r="K63">
        <v>1.3255976126276972E-3</v>
      </c>
      <c r="L63">
        <v>1.5555911821590802E-3</v>
      </c>
      <c r="M63">
        <v>4.6933754312741913E-3</v>
      </c>
      <c r="N63">
        <v>4.2127886513326608E-3</v>
      </c>
      <c r="O63">
        <v>4.7343587250905138E-3</v>
      </c>
      <c r="P63">
        <v>6.3246104092008759E-4</v>
      </c>
    </row>
    <row r="64" spans="1:16" hidden="1" outlineLevel="1" x14ac:dyDescent="0.35">
      <c r="A64" t="s">
        <v>268</v>
      </c>
      <c r="B64">
        <v>1.6057547032717842E-4</v>
      </c>
      <c r="C64">
        <v>1.6442481576000001E-4</v>
      </c>
      <c r="D64">
        <v>1.5214479830943036E-4</v>
      </c>
      <c r="E64">
        <v>2.829530620180224E-4</v>
      </c>
      <c r="F64">
        <v>1.5962213466832114E-4</v>
      </c>
      <c r="G64">
        <v>1.6095498515999993E-4</v>
      </c>
      <c r="H64">
        <v>2.5657382441276945E-4</v>
      </c>
      <c r="I64">
        <v>2.5593576856312508E-4</v>
      </c>
      <c r="J64">
        <v>4.9681946501999995E-4</v>
      </c>
      <c r="K64">
        <v>5.9840449908833302E-4</v>
      </c>
      <c r="L64">
        <v>3.8200065776222827E-4</v>
      </c>
      <c r="M64">
        <v>1.2812787391156368E-3</v>
      </c>
      <c r="N64">
        <v>6.7146772247999979E-4</v>
      </c>
      <c r="O64">
        <v>1.0017707639999999E-4</v>
      </c>
      <c r="P64">
        <v>8.7241745737670238E-5</v>
      </c>
    </row>
    <row r="65" spans="1:16" hidden="1" outlineLevel="1" x14ac:dyDescent="0.35">
      <c r="A65" t="s">
        <v>267</v>
      </c>
      <c r="B65">
        <v>0.12822506753795671</v>
      </c>
      <c r="C65">
        <v>0.1263638342595147</v>
      </c>
      <c r="D65">
        <v>0.1250447182530616</v>
      </c>
      <c r="E65">
        <v>0.22563841222857792</v>
      </c>
      <c r="F65">
        <v>0.12592285073521464</v>
      </c>
      <c r="G65">
        <v>0.12703274473882054</v>
      </c>
      <c r="H65">
        <v>0.1668853039454056</v>
      </c>
      <c r="I65">
        <v>0.16622088847468552</v>
      </c>
      <c r="J65">
        <v>0.27722077531639333</v>
      </c>
      <c r="K65">
        <v>0.30907385656860253</v>
      </c>
      <c r="L65">
        <v>0.27012549626480986</v>
      </c>
      <c r="M65">
        <v>0.86552432333189422</v>
      </c>
      <c r="N65">
        <v>0.62638601218265977</v>
      </c>
      <c r="O65">
        <v>0.49991819100881474</v>
      </c>
      <c r="P65">
        <v>8.9315317584278478E-2</v>
      </c>
    </row>
    <row r="66" spans="1:16" hidden="1" outlineLevel="1" x14ac:dyDescent="0.35">
      <c r="A66" t="s">
        <v>266</v>
      </c>
      <c r="B66">
        <v>6.3241961563630406E-2</v>
      </c>
      <c r="C66">
        <v>6.4819668022992008E-2</v>
      </c>
      <c r="D66">
        <v>5.9754811390239873E-2</v>
      </c>
      <c r="E66">
        <v>0.11097618250152728</v>
      </c>
      <c r="F66">
        <v>6.2839163914092319E-2</v>
      </c>
      <c r="G66">
        <v>6.3382801563971997E-2</v>
      </c>
      <c r="H66">
        <v>0.10107861904834518</v>
      </c>
      <c r="I66">
        <v>0.10081018302229341</v>
      </c>
      <c r="J66">
        <v>0.20173562413484394</v>
      </c>
      <c r="K66">
        <v>0.23543109613151667</v>
      </c>
      <c r="L66">
        <v>0.15213172635833247</v>
      </c>
      <c r="M66">
        <v>0.52516448148160355</v>
      </c>
      <c r="N66">
        <v>0.27521802051537597</v>
      </c>
      <c r="O66">
        <v>4.0156218974879997E-2</v>
      </c>
      <c r="P66">
        <v>3.480279582478811E-2</v>
      </c>
    </row>
    <row r="67" spans="1:16" hidden="1" outlineLevel="1" x14ac:dyDescent="0.35">
      <c r="A67" t="s">
        <v>265</v>
      </c>
      <c r="B67">
        <v>4.0903054391884855E-4</v>
      </c>
      <c r="C67">
        <v>3.8999999999999999E-4</v>
      </c>
      <c r="D67">
        <v>1.4959619361057919E-3</v>
      </c>
      <c r="E67">
        <v>1.2156563443912784E-3</v>
      </c>
      <c r="F67">
        <v>9.9999999999999991E-6</v>
      </c>
      <c r="G67">
        <v>3.8999999999999988E-4</v>
      </c>
      <c r="H67">
        <v>5.7258751707924048E-4</v>
      </c>
      <c r="I67">
        <v>1.6200000000000003E-3</v>
      </c>
      <c r="J67">
        <v>1.4000000000000002E-3</v>
      </c>
      <c r="K67">
        <v>1.3999999999999991E-3</v>
      </c>
      <c r="L67">
        <v>1.4000000000000004E-3</v>
      </c>
      <c r="M67">
        <v>1.0505672112023389E-3</v>
      </c>
      <c r="N67">
        <v>1.4E-3</v>
      </c>
      <c r="O67">
        <v>1.0556948200779443E-4</v>
      </c>
      <c r="P67">
        <v>4.1567790886340618E-4</v>
      </c>
    </row>
    <row r="68" spans="1:16" hidden="1" outlineLevel="1" x14ac:dyDescent="0.35">
      <c r="A68" t="s">
        <v>264</v>
      </c>
      <c r="B68">
        <v>2.6118940899492804E-4</v>
      </c>
      <c r="C68">
        <v>2.6000000000000003E-4</v>
      </c>
      <c r="D68">
        <v>1.2714121718815658E-3</v>
      </c>
      <c r="E68">
        <v>1.1481198808139851E-3</v>
      </c>
      <c r="F68">
        <v>9.9999999999999991E-6</v>
      </c>
      <c r="G68">
        <v>2.6000000000000003E-4</v>
      </c>
      <c r="H68">
        <v>2.714117198174526E-4</v>
      </c>
      <c r="I68">
        <v>1.5300000000000001E-3</v>
      </c>
      <c r="J68">
        <v>6.0899999999999999E-3</v>
      </c>
      <c r="K68">
        <v>6.0899999999999982E-3</v>
      </c>
      <c r="L68">
        <v>6.0900000000000008E-3</v>
      </c>
      <c r="M68">
        <v>4.569967368730176E-3</v>
      </c>
      <c r="N68">
        <v>6.0900000000000008E-3</v>
      </c>
      <c r="O68">
        <v>5.3723092625487162E-5</v>
      </c>
      <c r="P68">
        <v>2.5248892364200488E-4</v>
      </c>
    </row>
    <row r="69" spans="1:16" hidden="1" outlineLevel="1" x14ac:dyDescent="0.35">
      <c r="A69" t="s">
        <v>263</v>
      </c>
      <c r="B69">
        <v>3.7546231693406435E-4</v>
      </c>
      <c r="C69">
        <v>3.6000000000000002E-4</v>
      </c>
      <c r="D69">
        <v>1.7250496129376223E-3</v>
      </c>
      <c r="E69">
        <v>1.4632900441746868E-3</v>
      </c>
      <c r="F69">
        <v>0</v>
      </c>
      <c r="G69">
        <v>3.6000000000000008E-4</v>
      </c>
      <c r="H69">
        <v>5.0835235762688286E-4</v>
      </c>
      <c r="I69">
        <v>1.9500000000000003E-3</v>
      </c>
      <c r="J69">
        <v>5.4500000000000009E-3</v>
      </c>
      <c r="K69">
        <v>5.45E-3</v>
      </c>
      <c r="L69">
        <v>5.4499999999999991E-3</v>
      </c>
      <c r="M69">
        <v>4.089708072180535E-3</v>
      </c>
      <c r="N69">
        <v>5.4500000000000009E-3</v>
      </c>
      <c r="O69">
        <v>9.4400204131332962E-5</v>
      </c>
      <c r="P69">
        <v>3.7919486527333434E-4</v>
      </c>
    </row>
    <row r="70" spans="1:16" hidden="1" outlineLevel="1" x14ac:dyDescent="0.35">
      <c r="A70" t="s">
        <v>262</v>
      </c>
      <c r="B70">
        <v>3.2475763597971199E-4</v>
      </c>
      <c r="C70">
        <v>3.2000000000000013E-4</v>
      </c>
      <c r="D70">
        <v>1.4751051516835555E-3</v>
      </c>
      <c r="E70">
        <v>1.3057049624943359E-3</v>
      </c>
      <c r="F70">
        <v>9.9999999999999991E-6</v>
      </c>
      <c r="G70">
        <v>3.2000000000000003E-4</v>
      </c>
      <c r="H70">
        <v>3.6564687926981013E-4</v>
      </c>
      <c r="I70">
        <v>1.7399999999999998E-3</v>
      </c>
      <c r="J70">
        <v>9.0000000000000008E-4</v>
      </c>
      <c r="K70">
        <v>8.9999999999999998E-4</v>
      </c>
      <c r="L70">
        <v>8.9999999999999998E-4</v>
      </c>
      <c r="M70">
        <v>6.7536463577293237E-4</v>
      </c>
      <c r="N70">
        <v>9.0000000000000008E-4</v>
      </c>
      <c r="O70">
        <v>7.0892370501948618E-5</v>
      </c>
      <c r="P70">
        <v>3.1781131632551454E-4</v>
      </c>
    </row>
    <row r="71" spans="1:16" hidden="1" outlineLevel="1" x14ac:dyDescent="0.35">
      <c r="A71" t="s">
        <v>261</v>
      </c>
      <c r="B71">
        <v>3.7748785579405344E-9</v>
      </c>
      <c r="C71">
        <v>2.6999999999999998E-9</v>
      </c>
      <c r="D71">
        <v>9.3291427984792842E-9</v>
      </c>
      <c r="E71">
        <v>2.2512154525764414E-10</v>
      </c>
      <c r="F71">
        <v>2.9681350269034064E-9</v>
      </c>
      <c r="G71">
        <v>2.6999999999999998E-9</v>
      </c>
      <c r="H71">
        <v>3.8552838739416649E-9</v>
      </c>
      <c r="I71">
        <v>6.9483981475144479E-9</v>
      </c>
      <c r="J71">
        <v>2.5000000000000002E-8</v>
      </c>
      <c r="K71">
        <v>1.3324085560777792E-8</v>
      </c>
      <c r="L71">
        <v>1.4685840998540821E-8</v>
      </c>
      <c r="M71">
        <v>1.2006482413741023E-10</v>
      </c>
      <c r="N71">
        <v>2.4072930311847174E-9</v>
      </c>
      <c r="O71">
        <v>2.3902027424826061E-9</v>
      </c>
      <c r="P71">
        <v>5.6032530343615585E-9</v>
      </c>
    </row>
    <row r="72" spans="1:16" hidden="1" outlineLevel="1" x14ac:dyDescent="0.35">
      <c r="A72" t="s">
        <v>260</v>
      </c>
      <c r="B72">
        <v>5.8364794956883078E-9</v>
      </c>
      <c r="C72">
        <v>4.1000000000000011E-9</v>
      </c>
      <c r="D72">
        <v>1.3894837607534786E-8</v>
      </c>
      <c r="E72">
        <v>3.3017826637787804E-10</v>
      </c>
      <c r="F72">
        <v>4.5338093288008489E-9</v>
      </c>
      <c r="G72">
        <v>4.0999999999999995E-9</v>
      </c>
      <c r="H72">
        <v>5.9847035254277588E-9</v>
      </c>
      <c r="I72">
        <v>1.0349563336985624E-8</v>
      </c>
      <c r="J72">
        <v>3.8000000000000009E-8</v>
      </c>
      <c r="K72">
        <v>1.9327377993947387E-8</v>
      </c>
      <c r="L72">
        <v>2.1577795996374213E-8</v>
      </c>
      <c r="M72">
        <v>1.8009723620611527E-10</v>
      </c>
      <c r="N72">
        <v>3.6444504555181379E-9</v>
      </c>
      <c r="O72">
        <v>3.7595294411080574E-9</v>
      </c>
      <c r="P72">
        <v>8.6812646966660983E-9</v>
      </c>
    </row>
    <row r="73" spans="1:16" hidden="1" outlineLevel="1" x14ac:dyDescent="0.35">
      <c r="A73" t="s">
        <v>259</v>
      </c>
      <c r="B73">
        <v>0.73664931515392407</v>
      </c>
      <c r="C73">
        <v>0.20866406221367134</v>
      </c>
      <c r="D73">
        <v>2.1407487360164849E-2</v>
      </c>
      <c r="E73">
        <v>7.1691813502878935E-3</v>
      </c>
      <c r="F73">
        <v>0.32572988574370687</v>
      </c>
      <c r="G73">
        <v>0.2940692645751854</v>
      </c>
      <c r="H73">
        <v>0.88018492392760739</v>
      </c>
      <c r="I73">
        <v>3.9123816026454442E-2</v>
      </c>
      <c r="J73">
        <v>0.48281810637039274</v>
      </c>
      <c r="K73">
        <v>9.8132038138810412E-2</v>
      </c>
      <c r="L73">
        <v>0.10759025298307623</v>
      </c>
      <c r="M73">
        <v>1.0988879044339938E-2</v>
      </c>
      <c r="N73">
        <v>5.0781103212227445E-2</v>
      </c>
      <c r="O73">
        <v>7.1932201474353308</v>
      </c>
      <c r="P73">
        <v>2.3385449968660792</v>
      </c>
    </row>
    <row r="74" spans="1:16" hidden="1" outlineLevel="1" x14ac:dyDescent="0.35">
      <c r="A74" t="s">
        <v>258</v>
      </c>
      <c r="B74">
        <v>0.204808888550367</v>
      </c>
      <c r="C74">
        <v>7.5795331599455701E-2</v>
      </c>
      <c r="D74">
        <v>3.4455794676862259E-3</v>
      </c>
      <c r="E74">
        <v>3.2329349244317347E-4</v>
      </c>
      <c r="F74">
        <v>3.9939834903939861E-2</v>
      </c>
      <c r="G74">
        <v>5.7541208514836024E-2</v>
      </c>
      <c r="H74">
        <v>0.12795829044633891</v>
      </c>
      <c r="I74">
        <v>5.7731795451614627E-3</v>
      </c>
      <c r="J74">
        <v>1.0091890921372533</v>
      </c>
      <c r="K74">
        <v>1.1203563488443216E-2</v>
      </c>
      <c r="L74">
        <v>1.5253831718734914E-2</v>
      </c>
      <c r="M74">
        <v>1.8099152877625823E-3</v>
      </c>
      <c r="N74">
        <v>5.6136040850506413E-2</v>
      </c>
      <c r="O74">
        <v>5.5757239269798164</v>
      </c>
      <c r="P74">
        <v>0.66233013536648333</v>
      </c>
    </row>
    <row r="75" spans="1:16" hidden="1" outlineLevel="1" x14ac:dyDescent="0.35">
      <c r="A75" t="s">
        <v>257</v>
      </c>
      <c r="B75">
        <v>0.13181273437911167</v>
      </c>
      <c r="C75">
        <v>3.4338410570582248E-2</v>
      </c>
      <c r="D75">
        <v>0</v>
      </c>
      <c r="E75">
        <v>0</v>
      </c>
      <c r="F75">
        <v>0</v>
      </c>
      <c r="G75">
        <v>0</v>
      </c>
      <c r="H75">
        <v>7.6452381279491097E-2</v>
      </c>
      <c r="I75">
        <v>0</v>
      </c>
      <c r="J75">
        <v>0.57373306682442393</v>
      </c>
      <c r="K75">
        <v>0</v>
      </c>
      <c r="L75">
        <v>0</v>
      </c>
      <c r="M75">
        <v>0</v>
      </c>
      <c r="N75">
        <v>0</v>
      </c>
      <c r="O75">
        <v>0.52287503172427752</v>
      </c>
      <c r="P75">
        <v>0.16648166200731385</v>
      </c>
    </row>
    <row r="76" spans="1:16" hidden="1" outlineLevel="1" x14ac:dyDescent="0.35">
      <c r="A76" t="s">
        <v>256</v>
      </c>
      <c r="B76">
        <v>5.9261671995771363E-2</v>
      </c>
      <c r="C76">
        <v>1.7691948877485795E-2</v>
      </c>
      <c r="D76">
        <v>0.19117307250935084</v>
      </c>
      <c r="E76">
        <v>0.10556322810524237</v>
      </c>
      <c r="F76">
        <v>2.7760776237463036E-2</v>
      </c>
      <c r="G76">
        <v>2.6368957245172422E-2</v>
      </c>
      <c r="H76">
        <v>5.356114383111156E-2</v>
      </c>
      <c r="I76">
        <v>0.30387691771013869</v>
      </c>
      <c r="J76">
        <v>0.62843418061502276</v>
      </c>
      <c r="K76">
        <v>0.30860980358683981</v>
      </c>
      <c r="L76">
        <v>0.39183328828021552</v>
      </c>
      <c r="M76">
        <v>2.0001348866394913E-2</v>
      </c>
      <c r="N76">
        <v>0.23546127799823241</v>
      </c>
      <c r="O76">
        <v>0.19206239011625872</v>
      </c>
      <c r="P76">
        <v>6.9922504396881455E-2</v>
      </c>
    </row>
    <row r="77" spans="1:16" hidden="1" outlineLevel="1" x14ac:dyDescent="0.35">
      <c r="A77" t="s">
        <v>255</v>
      </c>
      <c r="B77">
        <v>0.19470124386979787</v>
      </c>
      <c r="C77">
        <v>6.7406461345105945E-2</v>
      </c>
      <c r="D77">
        <v>3.33494155414722E-3</v>
      </c>
      <c r="E77">
        <v>3.1783240014529297E-4</v>
      </c>
      <c r="F77">
        <v>3.3130313531615788E-2</v>
      </c>
      <c r="G77">
        <v>3.6397120892380716E-2</v>
      </c>
      <c r="H77">
        <v>0.12176209801829684</v>
      </c>
      <c r="I77">
        <v>5.6510720082506329E-3</v>
      </c>
      <c r="J77">
        <v>0.99388256076326875</v>
      </c>
      <c r="K77">
        <v>9.1258680699474095E-3</v>
      </c>
      <c r="L77">
        <v>1.3015505163315649E-2</v>
      </c>
      <c r="M77">
        <v>1.6051193621593204E-3</v>
      </c>
      <c r="N77">
        <v>1.085312552645481E-3</v>
      </c>
      <c r="O77">
        <v>5.4823385066423329</v>
      </c>
      <c r="P77">
        <v>0.60761567469046318</v>
      </c>
    </row>
    <row r="78" spans="1:16" hidden="1" outlineLevel="1" x14ac:dyDescent="0.35">
      <c r="A78" t="s">
        <v>254</v>
      </c>
      <c r="B78">
        <v>0.13181273437911167</v>
      </c>
      <c r="C78">
        <v>3.4338410570582248E-2</v>
      </c>
      <c r="D78">
        <v>0</v>
      </c>
      <c r="E78">
        <v>0</v>
      </c>
      <c r="F78">
        <v>0</v>
      </c>
      <c r="G78">
        <v>0</v>
      </c>
      <c r="H78">
        <v>7.6452381279491097E-2</v>
      </c>
      <c r="I78">
        <v>0</v>
      </c>
      <c r="J78">
        <v>0.57373306682442393</v>
      </c>
      <c r="K78">
        <v>0</v>
      </c>
      <c r="L78">
        <v>0</v>
      </c>
      <c r="M78">
        <v>0</v>
      </c>
      <c r="N78">
        <v>0</v>
      </c>
      <c r="O78">
        <v>0.52287503172427752</v>
      </c>
      <c r="P78">
        <v>0.16648166200731385</v>
      </c>
    </row>
    <row r="79" spans="1:16" hidden="1" outlineLevel="1" x14ac:dyDescent="0.35">
      <c r="A79" t="s">
        <v>253</v>
      </c>
      <c r="B79">
        <v>3.1949324616366006E-3</v>
      </c>
      <c r="C79">
        <v>1.7100468194997662E-3</v>
      </c>
      <c r="D79">
        <v>6.6031842772114958E-5</v>
      </c>
      <c r="E79">
        <v>6.2930815228768015E-6</v>
      </c>
      <c r="F79">
        <v>0</v>
      </c>
      <c r="G79">
        <v>0</v>
      </c>
      <c r="H79">
        <v>2.2346011795313595E-3</v>
      </c>
      <c r="I79">
        <v>1.1189122576336253E-4</v>
      </c>
      <c r="J79">
        <v>1.7677216781167959E-2</v>
      </c>
      <c r="K79">
        <v>6.3881076489631888E-6</v>
      </c>
      <c r="L79">
        <v>9.1108536143209526E-6</v>
      </c>
      <c r="M79">
        <v>1.1235835535115246E-6</v>
      </c>
      <c r="N79">
        <v>0</v>
      </c>
      <c r="O79">
        <v>4.0316377308805024E-2</v>
      </c>
      <c r="P79">
        <v>4.8634563371877174E-3</v>
      </c>
    </row>
    <row r="80" spans="1:16" hidden="1" outlineLevel="1" x14ac:dyDescent="0.35">
      <c r="A80" t="s">
        <v>252</v>
      </c>
      <c r="B80">
        <v>1.0107644680569071E-2</v>
      </c>
      <c r="C80">
        <v>9.4021796529194894E-3</v>
      </c>
      <c r="D80">
        <v>1.1063791353900652E-4</v>
      </c>
      <c r="E80">
        <v>5.4610922978805141E-6</v>
      </c>
      <c r="F80">
        <v>6.8095213723240689E-3</v>
      </c>
      <c r="G80">
        <v>2.1144087622455301E-2</v>
      </c>
      <c r="H80">
        <v>6.1961924280421405E-3</v>
      </c>
      <c r="I80">
        <v>1.2210753691083045E-4</v>
      </c>
      <c r="J80">
        <v>1.5306531373984564E-2</v>
      </c>
      <c r="K80">
        <v>2.0776954184958019E-3</v>
      </c>
      <c r="L80">
        <v>2.238326555419265E-3</v>
      </c>
      <c r="M80">
        <v>2.0479592560326159E-4</v>
      </c>
      <c r="N80">
        <v>5.8310839048960311E-2</v>
      </c>
      <c r="O80">
        <v>9.3385420337482899E-2</v>
      </c>
      <c r="P80">
        <v>5.8965543027136205E-2</v>
      </c>
    </row>
    <row r="81" spans="1:16" hidden="1" outlineLevel="1" x14ac:dyDescent="0.35">
      <c r="A81" t="s">
        <v>251</v>
      </c>
      <c r="B81">
        <v>5.7180656456082092E-2</v>
      </c>
      <c r="C81">
        <v>1.7161190411161219E-2</v>
      </c>
      <c r="D81">
        <v>0.11371129280275348</v>
      </c>
      <c r="E81">
        <v>8.3010121537712506E-2</v>
      </c>
      <c r="F81">
        <v>2.637273742558988E-2</v>
      </c>
      <c r="G81">
        <v>2.5622206321238569E-2</v>
      </c>
      <c r="H81">
        <v>5.16168430175932E-2</v>
      </c>
      <c r="I81">
        <v>0.19360677881799879</v>
      </c>
      <c r="J81">
        <v>0.60329681339042196</v>
      </c>
      <c r="K81">
        <v>0.2706195944291665</v>
      </c>
      <c r="L81">
        <v>0.34289773953017827</v>
      </c>
      <c r="M81">
        <v>1.8001213979755418E-2</v>
      </c>
      <c r="N81">
        <v>0.2260428268783031</v>
      </c>
      <c r="O81">
        <v>0.18437989451160836</v>
      </c>
      <c r="P81">
        <v>6.7125604221006205E-2</v>
      </c>
    </row>
    <row r="82" spans="1:16" hidden="1" outlineLevel="1" x14ac:dyDescent="0.35">
      <c r="A82" t="s">
        <v>250</v>
      </c>
      <c r="B82">
        <v>2.0810155396892758E-3</v>
      </c>
      <c r="C82">
        <v>5.3075846632457389E-4</v>
      </c>
      <c r="D82">
        <v>7.7461779706597372E-2</v>
      </c>
      <c r="E82">
        <v>2.255310656752986E-2</v>
      </c>
      <c r="F82">
        <v>1.3880388118731519E-3</v>
      </c>
      <c r="G82">
        <v>7.4675092393385923E-4</v>
      </c>
      <c r="H82">
        <v>1.9443008135183442E-3</v>
      </c>
      <c r="I82">
        <v>0.11027013889213995</v>
      </c>
      <c r="J82">
        <v>2.5137367224600912E-2</v>
      </c>
      <c r="K82">
        <v>3.7990209157673295E-2</v>
      </c>
      <c r="L82">
        <v>4.8935548750037312E-2</v>
      </c>
      <c r="M82">
        <v>2.0001348866394912E-3</v>
      </c>
      <c r="N82">
        <v>9.418451119929297E-3</v>
      </c>
      <c r="O82">
        <v>7.6824956046503481E-3</v>
      </c>
      <c r="P82">
        <v>2.7969001758752572E-3</v>
      </c>
    </row>
    <row r="83" spans="1:16" hidden="1" outlineLevel="1" x14ac:dyDescent="0.35">
      <c r="A83" t="s">
        <v>249</v>
      </c>
      <c r="B83">
        <v>9.3387400430436417E-4</v>
      </c>
      <c r="C83">
        <v>8.6785544715141632E-4</v>
      </c>
      <c r="D83">
        <v>2.7810796179639987E-3</v>
      </c>
      <c r="E83">
        <v>1.4440687166410952E-3</v>
      </c>
      <c r="F83">
        <v>1.2086807261107919E-3</v>
      </c>
      <c r="G83">
        <v>5.2005103423015029E-4</v>
      </c>
      <c r="H83">
        <v>1.5770003935824842E-3</v>
      </c>
      <c r="I83">
        <v>1.8875880140255988E-3</v>
      </c>
      <c r="J83">
        <v>8.5036285411025367E-4</v>
      </c>
      <c r="K83">
        <v>3.31279572495003E-3</v>
      </c>
      <c r="L83">
        <v>3.6153207216566797E-3</v>
      </c>
      <c r="M83">
        <v>1.5406098330879789E-3</v>
      </c>
      <c r="N83">
        <v>5.3050006703538988E-2</v>
      </c>
      <c r="O83">
        <v>1.3376875114446817E-3</v>
      </c>
      <c r="P83">
        <v>1.3547760949508664E-3</v>
      </c>
    </row>
    <row r="84" spans="1:16" hidden="1" outlineLevel="1" x14ac:dyDescent="0.35">
      <c r="A84" t="s">
        <v>248</v>
      </c>
      <c r="B84">
        <v>1.2606227804565114E-2</v>
      </c>
      <c r="C84">
        <v>1.5602214891880604E-2</v>
      </c>
      <c r="D84">
        <v>1.4521053073706356E-3</v>
      </c>
      <c r="E84">
        <v>1.8899928193691902E-3</v>
      </c>
      <c r="F84">
        <v>9.3375508577200617E-3</v>
      </c>
      <c r="G84">
        <v>7.6073466987136963E-3</v>
      </c>
      <c r="H84">
        <v>7.8523538776234646E-3</v>
      </c>
      <c r="I84">
        <v>1.0937283123556287E-3</v>
      </c>
      <c r="J84">
        <v>2.8345428470341789E-4</v>
      </c>
      <c r="K84">
        <v>8.2854857775229481E-4</v>
      </c>
      <c r="L84">
        <v>2.0705889610668974E-3</v>
      </c>
      <c r="M84">
        <v>3.7123128508144057E-4</v>
      </c>
      <c r="N84">
        <v>5.3050006703538988E-2</v>
      </c>
      <c r="O84">
        <v>1.3376875114446817E-3</v>
      </c>
      <c r="P84">
        <v>1.3547760949508664E-3</v>
      </c>
    </row>
    <row r="85" spans="1:16" hidden="1" outlineLevel="1" x14ac:dyDescent="0.35">
      <c r="A85" t="s">
        <v>247</v>
      </c>
      <c r="B85">
        <v>5.9252159567015766E-3</v>
      </c>
      <c r="C85">
        <v>6.976800622379496E-3</v>
      </c>
      <c r="D85">
        <v>1.1787338770994048E-2</v>
      </c>
      <c r="E85">
        <v>8.3563561141686213E-3</v>
      </c>
      <c r="F85">
        <v>5.2688767949270387E-3</v>
      </c>
      <c r="G85">
        <v>4.298510718784075E-3</v>
      </c>
      <c r="H85">
        <v>5.1867088852963908E-3</v>
      </c>
      <c r="I85">
        <v>1.1380197199571864E-2</v>
      </c>
      <c r="J85">
        <v>6.4288811131565388E-3</v>
      </c>
      <c r="K85">
        <v>1.1549294883715372E-2</v>
      </c>
      <c r="L85">
        <v>1.0999042418341513E-2</v>
      </c>
      <c r="M85">
        <v>5.9195574476361068E-3</v>
      </c>
      <c r="N85">
        <v>3.420831636718454E-3</v>
      </c>
      <c r="O85">
        <v>9.1458708680167908E-2</v>
      </c>
      <c r="P85">
        <v>1.5452452520160236E-2</v>
      </c>
    </row>
    <row r="86" spans="1:16" hidden="1" outlineLevel="1" x14ac:dyDescent="0.35">
      <c r="A86" t="s">
        <v>246</v>
      </c>
      <c r="B86">
        <v>1.0381710042896336E-2</v>
      </c>
      <c r="C86">
        <v>1.2347129166368603E-2</v>
      </c>
      <c r="D86">
        <v>1.5940249788471934E-2</v>
      </c>
      <c r="E86">
        <v>1.4729215363103319E-2</v>
      </c>
      <c r="F86">
        <v>9.3630580815167071E-3</v>
      </c>
      <c r="G86">
        <v>7.5527684356836919E-3</v>
      </c>
      <c r="H86">
        <v>9.1433484404845194E-3</v>
      </c>
      <c r="I86">
        <v>1.557870767736747E-2</v>
      </c>
      <c r="J86">
        <v>1.2526849245711895E-2</v>
      </c>
      <c r="K86">
        <v>1.6155449168259357E-2</v>
      </c>
      <c r="L86">
        <v>1.4615715753004499E-2</v>
      </c>
      <c r="M86">
        <v>1.1609325381239337E-2</v>
      </c>
      <c r="N86">
        <v>6.29859622895619E-3</v>
      </c>
      <c r="O86">
        <v>9.9586659565603419E-2</v>
      </c>
      <c r="P86">
        <v>1.905808249095093E-2</v>
      </c>
    </row>
    <row r="87" spans="1:16" hidden="1" outlineLevel="1" x14ac:dyDescent="0.35">
      <c r="A87" t="s">
        <v>245</v>
      </c>
      <c r="B87">
        <v>5.3978341731170381E-4</v>
      </c>
      <c r="C87">
        <v>5.1977275098329004E-4</v>
      </c>
      <c r="D87">
        <v>6.694643714457188E-3</v>
      </c>
      <c r="E87">
        <v>4.8536191258822224E-4</v>
      </c>
      <c r="F87">
        <v>3.0968660223151448E-4</v>
      </c>
      <c r="G87">
        <v>3.6286242003464306E-4</v>
      </c>
      <c r="H87">
        <v>3.9352028743675329E-4</v>
      </c>
      <c r="I87">
        <v>6.2886402385017737E-3</v>
      </c>
      <c r="J87">
        <v>5.9462987669655915E-4</v>
      </c>
      <c r="K87">
        <v>5.9717349085912979E-3</v>
      </c>
      <c r="L87">
        <v>6.8479919599574194E-3</v>
      </c>
      <c r="M87">
        <v>2.4582437762738326E-4</v>
      </c>
      <c r="N87">
        <v>5.5117714022313142E-4</v>
      </c>
      <c r="O87">
        <v>8.259137370996153E-2</v>
      </c>
      <c r="P87">
        <v>1.1400258093070601E-2</v>
      </c>
    </row>
    <row r="88" spans="1:16" hidden="1" outlineLevel="1" x14ac:dyDescent="0.35">
      <c r="A88" t="s">
        <v>244</v>
      </c>
      <c r="B88">
        <v>5.4566894408467537E-4</v>
      </c>
      <c r="C88">
        <v>6.2441808306321403E-4</v>
      </c>
      <c r="D88">
        <v>5.7339488893938815E-3</v>
      </c>
      <c r="E88">
        <v>7.7174992925845497E-4</v>
      </c>
      <c r="F88">
        <v>4.8232823352077685E-4</v>
      </c>
      <c r="G88">
        <v>3.8853118972555608E-4</v>
      </c>
      <c r="H88">
        <v>5.0236957010294132E-4</v>
      </c>
      <c r="I88">
        <v>5.2512699814934779E-3</v>
      </c>
      <c r="J88">
        <v>4.0567722580685652E-4</v>
      </c>
      <c r="K88">
        <v>4.4986548157725905E-3</v>
      </c>
      <c r="L88">
        <v>4.9830597868643269E-3</v>
      </c>
      <c r="M88">
        <v>3.8544250663100955E-4</v>
      </c>
      <c r="N88">
        <v>1.7629877108433988E-4</v>
      </c>
      <c r="O88">
        <v>1.6026382171547511E-2</v>
      </c>
      <c r="P88">
        <v>2.1558446161408667E-3</v>
      </c>
    </row>
    <row r="89" spans="1:16" hidden="1" outlineLevel="1" x14ac:dyDescent="0.35">
      <c r="A89" t="s">
        <v>243</v>
      </c>
      <c r="B89">
        <v>2.6956612227726812E-4</v>
      </c>
      <c r="C89">
        <v>2.3389773794248051E-4</v>
      </c>
      <c r="D89">
        <v>1.0364333702790121E-3</v>
      </c>
      <c r="E89">
        <v>1.9414476503528891E-4</v>
      </c>
      <c r="F89">
        <v>1.8254345019162537E-4</v>
      </c>
      <c r="G89">
        <v>1.6328808901558937E-4</v>
      </c>
      <c r="H89">
        <v>1.9414822946446525E-4</v>
      </c>
      <c r="I89">
        <v>1.2124455580494291E-3</v>
      </c>
      <c r="J89">
        <v>4.7570390135724737E-4</v>
      </c>
      <c r="K89">
        <v>1.3832368567309324E-3</v>
      </c>
      <c r="L89">
        <v>1.5341283031736165E-3</v>
      </c>
      <c r="M89">
        <v>1.1062096993232243E-4</v>
      </c>
      <c r="N89">
        <v>0</v>
      </c>
      <c r="O89">
        <v>6.7276060700413212E-2</v>
      </c>
      <c r="P89">
        <v>9.2961425557942842E-3</v>
      </c>
    </row>
    <row r="90" spans="1:16" hidden="1" outlineLevel="1" x14ac:dyDescent="0.35">
      <c r="A90" t="s">
        <v>242</v>
      </c>
      <c r="B90">
        <v>73.153622313434951</v>
      </c>
      <c r="C90">
        <v>73.501940667342353</v>
      </c>
      <c r="D90">
        <v>74.05592271719793</v>
      </c>
      <c r="E90">
        <v>49.620352879667799</v>
      </c>
      <c r="F90">
        <v>65.147708217174483</v>
      </c>
      <c r="G90">
        <v>57.775643891084322</v>
      </c>
      <c r="H90">
        <v>73.266751696305207</v>
      </c>
      <c r="I90">
        <v>73.998069424049476</v>
      </c>
      <c r="J90">
        <v>71.554963673494214</v>
      </c>
      <c r="K90">
        <v>74.111878128037532</v>
      </c>
      <c r="L90">
        <v>74.121326698448385</v>
      </c>
      <c r="M90">
        <v>48.357347095069805</v>
      </c>
      <c r="N90">
        <v>57.76125008974104</v>
      </c>
      <c r="O90">
        <v>75.91199742037864</v>
      </c>
      <c r="P90">
        <v>73.09325021750152</v>
      </c>
    </row>
    <row r="91" spans="1:16" hidden="1" outlineLevel="1" x14ac:dyDescent="0.35">
      <c r="A91" t="s">
        <v>241</v>
      </c>
      <c r="B91">
        <v>2.6253225162636368E-4</v>
      </c>
      <c r="C91">
        <v>2.6370067690635596E-4</v>
      </c>
      <c r="D91">
        <v>2.8502746271310306E-4</v>
      </c>
      <c r="E91">
        <v>1.9028798875594943E-4</v>
      </c>
      <c r="F91">
        <v>0</v>
      </c>
      <c r="G91">
        <v>0</v>
      </c>
      <c r="H91">
        <v>2.631958564973034E-4</v>
      </c>
      <c r="I91">
        <v>2.85027462713103E-4</v>
      </c>
      <c r="J91">
        <v>2.5723495006020055E-4</v>
      </c>
      <c r="K91">
        <v>2.8502746271310316E-4</v>
      </c>
      <c r="L91">
        <v>2.8502746271310311E-4</v>
      </c>
      <c r="M91">
        <v>1.8551979462889129E-4</v>
      </c>
      <c r="N91">
        <v>0</v>
      </c>
      <c r="O91">
        <v>2.5784458561939111E-4</v>
      </c>
      <c r="P91">
        <v>2.6211667499153024E-4</v>
      </c>
    </row>
    <row r="92" spans="1:16" hidden="1" outlineLevel="1" x14ac:dyDescent="0.35">
      <c r="A92" t="s">
        <v>240</v>
      </c>
      <c r="B92">
        <v>8.1587738214616169E-3</v>
      </c>
      <c r="C92">
        <v>1.0013439744579669E-2</v>
      </c>
      <c r="D92">
        <v>7.2288404009530028E-3</v>
      </c>
      <c r="E92">
        <v>1.0809978701702231E-2</v>
      </c>
      <c r="F92">
        <v>7.4445397201561032E-3</v>
      </c>
      <c r="G92">
        <v>5.9537874875183385E-3</v>
      </c>
      <c r="H92">
        <v>8.3403188579216567E-3</v>
      </c>
      <c r="I92">
        <v>8.8297289661218355E-3</v>
      </c>
      <c r="J92">
        <v>1.210367942898229E-2</v>
      </c>
      <c r="K92">
        <v>7.4091622202429831E-3</v>
      </c>
      <c r="L92">
        <v>5.3974454846491193E-3</v>
      </c>
      <c r="M92">
        <v>1.3384581392907718E-2</v>
      </c>
      <c r="N92">
        <v>6.7703240910493723E-3</v>
      </c>
      <c r="O92">
        <v>1.9769805392072799E-2</v>
      </c>
      <c r="P92">
        <v>8.160091966486753E-3</v>
      </c>
    </row>
    <row r="93" spans="1:16" hidden="1" outlineLevel="1" x14ac:dyDescent="0.35">
      <c r="A93" t="s">
        <v>239</v>
      </c>
      <c r="B93">
        <v>8.156693227522209E-3</v>
      </c>
      <c r="C93">
        <v>1.0011107876022165E-2</v>
      </c>
      <c r="D93">
        <v>7.2267647784976536E-3</v>
      </c>
      <c r="E93">
        <v>1.0806954853695643E-2</v>
      </c>
      <c r="F93">
        <v>7.4426221341800172E-3</v>
      </c>
      <c r="G93">
        <v>5.9522604759893192E-3</v>
      </c>
      <c r="H93">
        <v>8.3389969187774755E-3</v>
      </c>
      <c r="I93">
        <v>8.8282989289028471E-3</v>
      </c>
      <c r="J93">
        <v>1.2102945395766623E-2</v>
      </c>
      <c r="K93">
        <v>7.4085895166388811E-3</v>
      </c>
      <c r="L93">
        <v>5.3965616402831089E-3</v>
      </c>
      <c r="M93">
        <v>1.3383219824165106E-2</v>
      </c>
      <c r="N93">
        <v>6.7689502611623029E-3</v>
      </c>
      <c r="O93">
        <v>1.9724505942185239E-2</v>
      </c>
      <c r="P93">
        <v>8.1574248035670097E-3</v>
      </c>
    </row>
    <row r="94" spans="1:16" hidden="1" outlineLevel="1" x14ac:dyDescent="0.35">
      <c r="A94" t="s">
        <v>238</v>
      </c>
      <c r="B94">
        <v>3.2979407138100897E-4</v>
      </c>
      <c r="C94">
        <v>3.7300708443933526E-4</v>
      </c>
      <c r="D94">
        <v>3.2169231228373294E-4</v>
      </c>
      <c r="E94">
        <v>4.6970141671742141E-4</v>
      </c>
      <c r="F94">
        <v>2.9944612232864773E-4</v>
      </c>
      <c r="G94">
        <v>2.3852478263562099E-4</v>
      </c>
      <c r="H94">
        <v>2.2641658274448316E-4</v>
      </c>
      <c r="I94">
        <v>2.4009948935841573E-4</v>
      </c>
      <c r="J94">
        <v>1.5635223248141651E-4</v>
      </c>
      <c r="K94">
        <v>1.1575114423904268E-4</v>
      </c>
      <c r="L94">
        <v>1.4699209059228018E-4</v>
      </c>
      <c r="M94">
        <v>2.4255977488507499E-4</v>
      </c>
      <c r="N94">
        <v>2.1644531405966131E-4</v>
      </c>
      <c r="O94">
        <v>6.3135405782081284E-3</v>
      </c>
      <c r="P94">
        <v>4.0774711025076942E-4</v>
      </c>
    </row>
    <row r="95" spans="1:16" hidden="1" outlineLevel="1" x14ac:dyDescent="0.35">
      <c r="A95" t="s">
        <v>237</v>
      </c>
      <c r="B95">
        <v>3.9419918197065828E-5</v>
      </c>
      <c r="C95">
        <v>4.8100015141245622E-5</v>
      </c>
      <c r="D95">
        <v>3.5558923332877991E-5</v>
      </c>
      <c r="E95">
        <v>5.3678126413848434E-5</v>
      </c>
      <c r="F95">
        <v>3.606684368518514E-5</v>
      </c>
      <c r="G95">
        <v>2.8790669011521207E-5</v>
      </c>
      <c r="H95">
        <v>4.0231566473269715E-5</v>
      </c>
      <c r="I95">
        <v>4.2636843715081784E-5</v>
      </c>
      <c r="J95">
        <v>5.1020318637399556E-5</v>
      </c>
      <c r="K95">
        <v>3.6042754134157009E-5</v>
      </c>
      <c r="L95">
        <v>2.4548704273651041E-5</v>
      </c>
      <c r="M95">
        <v>5.4867070241172628E-5</v>
      </c>
      <c r="N95">
        <v>2.7750606678939806E-5</v>
      </c>
      <c r="O95">
        <v>8.7164835755233243E-5</v>
      </c>
      <c r="P95">
        <v>3.6815351790771602E-5</v>
      </c>
    </row>
    <row r="96" spans="1:16" hidden="1" outlineLevel="1" x14ac:dyDescent="0.35">
      <c r="A96" t="s">
        <v>236</v>
      </c>
      <c r="B96">
        <v>0.1145085852838007</v>
      </c>
      <c r="C96">
        <v>0.13541355932803398</v>
      </c>
      <c r="D96">
        <v>0.10671903237720917</v>
      </c>
      <c r="E96">
        <v>0.15745119579606176</v>
      </c>
      <c r="F96">
        <v>0.10480628806730909</v>
      </c>
      <c r="G96">
        <v>8.3682272509115363E-2</v>
      </c>
      <c r="H96">
        <v>9.8220396332260637E-2</v>
      </c>
      <c r="I96">
        <v>0.10469414223823265</v>
      </c>
      <c r="J96">
        <v>0.11712439339228678</v>
      </c>
      <c r="K96">
        <v>7.3090906963451427E-2</v>
      </c>
      <c r="L96">
        <v>6.4759770027818936E-2</v>
      </c>
      <c r="M96">
        <v>0.14286586071184385</v>
      </c>
      <c r="N96">
        <v>8.8275471359587021E-2</v>
      </c>
      <c r="O96">
        <v>1.2230231268393983</v>
      </c>
      <c r="P96">
        <v>0.12910166371247322</v>
      </c>
    </row>
    <row r="97" spans="1:16" hidden="1" outlineLevel="1" x14ac:dyDescent="0.35">
      <c r="A97" t="s">
        <v>235</v>
      </c>
      <c r="B97">
        <v>6.5648867238453298E-2</v>
      </c>
      <c r="C97">
        <v>8.0665077264666304E-2</v>
      </c>
      <c r="D97">
        <v>5.7959985884005708E-2</v>
      </c>
      <c r="E97">
        <v>8.6511390057459073E-2</v>
      </c>
      <c r="F97">
        <v>5.9870086579455181E-2</v>
      </c>
      <c r="G97">
        <v>4.7898689088161493E-2</v>
      </c>
      <c r="H97">
        <v>6.7138531719745431E-2</v>
      </c>
      <c r="I97">
        <v>7.106356905495273E-2</v>
      </c>
      <c r="J97">
        <v>9.9821713467478715E-2</v>
      </c>
      <c r="K97">
        <v>5.9550862466336583E-2</v>
      </c>
      <c r="L97">
        <v>4.3928535387218928E-2</v>
      </c>
      <c r="M97">
        <v>0.11088146507544142</v>
      </c>
      <c r="N97">
        <v>5.608150593366569E-2</v>
      </c>
      <c r="O97">
        <v>0.1613860444998752</v>
      </c>
      <c r="P97">
        <v>6.6496607701478361E-2</v>
      </c>
    </row>
    <row r="98" spans="1:16" hidden="1" outlineLevel="1" x14ac:dyDescent="0.35">
      <c r="A98" t="s">
        <v>234</v>
      </c>
      <c r="B98">
        <v>4.3532899166517881E-3</v>
      </c>
      <c r="C98">
        <v>5.1854339504333324E-3</v>
      </c>
      <c r="D98">
        <v>4.0341319943722207E-3</v>
      </c>
      <c r="E98">
        <v>5.8335456858982122E-3</v>
      </c>
      <c r="F98">
        <v>3.8498250280575626E-3</v>
      </c>
      <c r="G98">
        <v>3.0756767984103594E-3</v>
      </c>
      <c r="H98">
        <v>3.9828180477763783E-3</v>
      </c>
      <c r="I98">
        <v>4.2578535537064919E-3</v>
      </c>
      <c r="J98">
        <v>5.1051013230613822E-3</v>
      </c>
      <c r="K98">
        <v>3.236169424057207E-3</v>
      </c>
      <c r="L98">
        <v>2.6937370217673708E-3</v>
      </c>
      <c r="M98">
        <v>5.9384209253851529E-3</v>
      </c>
      <c r="N98">
        <v>3.3411300517153667E-3</v>
      </c>
      <c r="O98">
        <v>3.3693382342542468E-2</v>
      </c>
      <c r="P98">
        <v>4.7203558342481999E-3</v>
      </c>
    </row>
    <row r="99" spans="1:16" hidden="1" outlineLevel="1" x14ac:dyDescent="0.35">
      <c r="A99" t="s">
        <v>233</v>
      </c>
      <c r="B99">
        <v>3.0049712546138829E-3</v>
      </c>
      <c r="C99">
        <v>3.6911541378984898E-3</v>
      </c>
      <c r="D99">
        <v>2.6556298559982116E-3</v>
      </c>
      <c r="E99">
        <v>3.9658843156220921E-3</v>
      </c>
      <c r="F99">
        <v>2.7408596442956147E-3</v>
      </c>
      <c r="G99">
        <v>2.1925857936773065E-3</v>
      </c>
      <c r="H99">
        <v>3.0728727792716836E-3</v>
      </c>
      <c r="I99">
        <v>3.2527019134694136E-3</v>
      </c>
      <c r="J99">
        <v>4.5384440296773274E-3</v>
      </c>
      <c r="K99">
        <v>2.7268251755609638E-3</v>
      </c>
      <c r="L99">
        <v>2.0044559471079962E-3</v>
      </c>
      <c r="M99">
        <v>5.0350578050035125E-3</v>
      </c>
      <c r="N99">
        <v>2.5466260206386446E-3</v>
      </c>
      <c r="O99">
        <v>7.3536170579359432E-3</v>
      </c>
      <c r="P99">
        <v>3.0330462178486625E-3</v>
      </c>
    </row>
    <row r="100" spans="1:16" hidden="1" outlineLevel="1" x14ac:dyDescent="0.35">
      <c r="A100" t="s">
        <v>232</v>
      </c>
      <c r="B100">
        <v>2.5377677506664732E-3</v>
      </c>
      <c r="C100">
        <v>2.8885020773252034E-3</v>
      </c>
      <c r="D100">
        <v>2.4319668310379483E-3</v>
      </c>
      <c r="E100">
        <v>3.5589530103024535E-3</v>
      </c>
      <c r="F100">
        <v>2.2861453514623638E-3</v>
      </c>
      <c r="G100">
        <v>1.8217560846814963E-3</v>
      </c>
      <c r="H100">
        <v>1.8197008166183344E-3</v>
      </c>
      <c r="I100">
        <v>1.9040009513217723E-3</v>
      </c>
      <c r="J100">
        <v>1.4408804958980169E-3</v>
      </c>
      <c r="K100">
        <v>9.9719942303266884E-4</v>
      </c>
      <c r="L100">
        <v>1.1671812631821399E-3</v>
      </c>
      <c r="M100">
        <v>2.0590146857076301E-3</v>
      </c>
      <c r="N100">
        <v>1.6981678457573357E-3</v>
      </c>
      <c r="O100">
        <v>4.4698888752718435E-2</v>
      </c>
      <c r="P100">
        <v>3.0880030101316882E-3</v>
      </c>
    </row>
    <row r="101" spans="1:16" hidden="1" outlineLevel="1" x14ac:dyDescent="0.35">
      <c r="A101" t="s">
        <v>231</v>
      </c>
      <c r="B101">
        <v>4.863025027518428E-4</v>
      </c>
      <c r="C101">
        <v>5.9544122788829205E-4</v>
      </c>
      <c r="D101">
        <v>4.3405235609212848E-4</v>
      </c>
      <c r="E101">
        <v>6.5162113553634648E-4</v>
      </c>
      <c r="F101">
        <v>4.4422315937025391E-4</v>
      </c>
      <c r="G101">
        <v>3.5499711900769299E-4</v>
      </c>
      <c r="H101">
        <v>4.9682160579310952E-4</v>
      </c>
      <c r="I101">
        <v>5.2619831937526134E-4</v>
      </c>
      <c r="J101">
        <v>6.8391235964293052E-4</v>
      </c>
      <c r="K101">
        <v>4.4290188080570078E-4</v>
      </c>
      <c r="L101">
        <v>3.1401989874984724E-4</v>
      </c>
      <c r="M101">
        <v>7.4844226060693316E-4</v>
      </c>
      <c r="N101">
        <v>3.7854630664084233E-4</v>
      </c>
      <c r="O101">
        <v>1.134835641902099E-3</v>
      </c>
      <c r="P101">
        <v>4.7319736617751693E-4</v>
      </c>
    </row>
    <row r="102" spans="1:16" hidden="1" outlineLevel="1" x14ac:dyDescent="0.35">
      <c r="A102" t="s">
        <v>230</v>
      </c>
      <c r="B102">
        <v>3.6071483730316071E-4</v>
      </c>
      <c r="C102">
        <v>4.1002134031655293E-4</v>
      </c>
      <c r="D102">
        <v>3.5239836343696013E-4</v>
      </c>
      <c r="E102">
        <v>5.1670900198712397E-4</v>
      </c>
      <c r="F102">
        <v>3.2801992568312372E-4</v>
      </c>
      <c r="G102">
        <v>2.6117621615654124E-4</v>
      </c>
      <c r="H102">
        <v>2.5825016557102392E-4</v>
      </c>
      <c r="I102">
        <v>2.7499981207584158E-4</v>
      </c>
      <c r="J102">
        <v>1.7530252820186903E-4</v>
      </c>
      <c r="K102">
        <v>1.4658142769969685E-4</v>
      </c>
      <c r="L102">
        <v>1.629816287128154E-4</v>
      </c>
      <c r="M102">
        <v>2.5798327309921147E-4</v>
      </c>
      <c r="N102">
        <v>2.2348846619379064E-4</v>
      </c>
      <c r="O102">
        <v>6.3330925412527442E-3</v>
      </c>
      <c r="P102">
        <v>4.2842154961313794E-4</v>
      </c>
    </row>
    <row r="103" spans="1:16" hidden="1" outlineLevel="1" x14ac:dyDescent="0.35">
      <c r="A103" t="s">
        <v>229</v>
      </c>
      <c r="B103">
        <v>7.1594053962235307E-5</v>
      </c>
      <c r="C103">
        <v>8.6519011113345097E-5</v>
      </c>
      <c r="D103">
        <v>6.6467454375703498E-5</v>
      </c>
      <c r="E103">
        <v>1.0180771867428651E-4</v>
      </c>
      <c r="F103">
        <v>6.5795819314413165E-5</v>
      </c>
      <c r="G103">
        <v>5.2361988995704982E-5</v>
      </c>
      <c r="H103">
        <v>7.2861498181848197E-5</v>
      </c>
      <c r="I103">
        <v>7.7350739553213384E-5</v>
      </c>
      <c r="J103">
        <v>7.0412803041989408E-5</v>
      </c>
      <c r="K103">
        <v>6.617014468245357E-5</v>
      </c>
      <c r="L103">
        <v>4.0022783675748505E-5</v>
      </c>
      <c r="M103">
        <v>7.0428732520923216E-5</v>
      </c>
      <c r="N103">
        <v>3.5621367178774043E-5</v>
      </c>
      <c r="O103">
        <v>1.3400562403331973E-4</v>
      </c>
      <c r="P103">
        <v>5.9096515803588634E-5</v>
      </c>
    </row>
    <row r="104" spans="1:16" hidden="1" outlineLevel="1" x14ac:dyDescent="0.35">
      <c r="A104" t="s">
        <v>228</v>
      </c>
      <c r="B104">
        <v>5.717032860572565E-2</v>
      </c>
      <c r="C104">
        <v>6.6491629807156644E-2</v>
      </c>
      <c r="D104">
        <v>5.4628250178520292E-2</v>
      </c>
      <c r="E104">
        <v>8.1185663199561317E-2</v>
      </c>
      <c r="F104">
        <v>5.1905064117491032E-2</v>
      </c>
      <c r="G104">
        <v>4.132638187935652E-2</v>
      </c>
      <c r="H104">
        <v>4.7391869758442055E-2</v>
      </c>
      <c r="I104">
        <v>5.0236466457551629E-2</v>
      </c>
      <c r="J104">
        <v>3.9289708286117588E-2</v>
      </c>
      <c r="K104">
        <v>3.4176651141269922E-2</v>
      </c>
      <c r="L104">
        <v>2.8301454677180121E-2</v>
      </c>
      <c r="M104">
        <v>4.7575737579450716E-2</v>
      </c>
      <c r="N104">
        <v>3.3229782145293152E-2</v>
      </c>
      <c r="O104">
        <v>0.6687343208565083</v>
      </c>
      <c r="P104">
        <v>6.0501128588062607E-2</v>
      </c>
    </row>
    <row r="105" spans="1:16" hidden="1" outlineLevel="1" x14ac:dyDescent="0.35">
      <c r="A105" t="s">
        <v>227</v>
      </c>
      <c r="B105">
        <v>2.8197011658372927E-2</v>
      </c>
      <c r="C105">
        <v>3.4107586206636883E-2</v>
      </c>
      <c r="D105">
        <v>2.6105067303923452E-2</v>
      </c>
      <c r="E105">
        <v>3.9929703842336017E-2</v>
      </c>
      <c r="F105">
        <v>2.5902136212822859E-2</v>
      </c>
      <c r="G105">
        <v>2.0619737591292969E-2</v>
      </c>
      <c r="H105">
        <v>2.8704173681281385E-2</v>
      </c>
      <c r="I105">
        <v>3.0467574950728011E-2</v>
      </c>
      <c r="J105">
        <v>2.8591413519169877E-2</v>
      </c>
      <c r="K105">
        <v>2.6033410038702753E-2</v>
      </c>
      <c r="L105">
        <v>1.5939069869475377E-2</v>
      </c>
      <c r="M105">
        <v>2.8866996436143242E-2</v>
      </c>
      <c r="N105">
        <v>1.4600317833275424E-2</v>
      </c>
      <c r="O105">
        <v>5.3716472629534918E-2</v>
      </c>
      <c r="P105">
        <v>2.3574997910439374E-2</v>
      </c>
    </row>
    <row r="106" spans="1:16" hidden="1" outlineLevel="1" x14ac:dyDescent="0.35">
      <c r="A106" t="s">
        <v>226</v>
      </c>
      <c r="B106">
        <v>1.823700392959208E-4</v>
      </c>
      <c r="C106">
        <v>2.0521485262575061E-4</v>
      </c>
      <c r="D106">
        <v>6.5354046172301961E-4</v>
      </c>
      <c r="E106">
        <v>4.3739833819686984E-4</v>
      </c>
      <c r="F106">
        <v>4.1219733999379393E-6</v>
      </c>
      <c r="G106">
        <v>1.2687507434469911E-4</v>
      </c>
      <c r="H106">
        <v>1.6260265220001806E-4</v>
      </c>
      <c r="I106">
        <v>4.8960799336376926E-4</v>
      </c>
      <c r="J106">
        <v>1.9841799929239253E-4</v>
      </c>
      <c r="K106">
        <v>1.5480866654005602E-4</v>
      </c>
      <c r="L106">
        <v>1.4668010645396397E-4</v>
      </c>
      <c r="M106">
        <v>5.7747088790446324E-5</v>
      </c>
      <c r="N106">
        <v>7.4270009384954584E-5</v>
      </c>
      <c r="O106">
        <v>1.4121897767151062E-4</v>
      </c>
      <c r="P106">
        <v>2.8157524706365377E-4</v>
      </c>
    </row>
    <row r="107" spans="1:16" hidden="1" outlineLevel="1" x14ac:dyDescent="0.35">
      <c r="A107" t="s">
        <v>225</v>
      </c>
      <c r="B107">
        <v>1.1645370618467496E-4</v>
      </c>
      <c r="C107">
        <v>1.3680990175050041E-4</v>
      </c>
      <c r="D107">
        <v>5.5544147066652653E-4</v>
      </c>
      <c r="E107">
        <v>4.1309843051926589E-4</v>
      </c>
      <c r="F107">
        <v>4.1219733999379393E-6</v>
      </c>
      <c r="G107">
        <v>8.4583382896466093E-5</v>
      </c>
      <c r="H107">
        <v>7.7075144260224104E-5</v>
      </c>
      <c r="I107">
        <v>4.6240754928800421E-4</v>
      </c>
      <c r="J107">
        <v>8.6311829692190748E-4</v>
      </c>
      <c r="K107">
        <v>6.7341769944924347E-4</v>
      </c>
      <c r="L107">
        <v>6.3805846307474331E-4</v>
      </c>
      <c r="M107">
        <v>2.5119983623844158E-4</v>
      </c>
      <c r="N107">
        <v>3.2307454082455242E-4</v>
      </c>
      <c r="O107">
        <v>7.1864710081300036E-5</v>
      </c>
      <c r="P107">
        <v>1.7103297899503139E-4</v>
      </c>
    </row>
    <row r="108" spans="1:16" hidden="1" outlineLevel="1" x14ac:dyDescent="0.35">
      <c r="A108" t="s">
        <v>224</v>
      </c>
      <c r="B108">
        <v>1.6740333579339694E-4</v>
      </c>
      <c r="C108">
        <v>1.8942909473146209E-4</v>
      </c>
      <c r="D108">
        <v>7.5362192935812973E-4</v>
      </c>
      <c r="E108">
        <v>5.264979996814173E-4</v>
      </c>
      <c r="F108">
        <v>0</v>
      </c>
      <c r="G108">
        <v>1.1711545324126077E-4</v>
      </c>
      <c r="H108">
        <v>1.4436123585772126E-4</v>
      </c>
      <c r="I108">
        <v>5.8934295497490728E-4</v>
      </c>
      <c r="J108">
        <v>7.7241292581681383E-4</v>
      </c>
      <c r="K108">
        <v>6.0264802331664691E-4</v>
      </c>
      <c r="L108">
        <v>5.710047001243597E-4</v>
      </c>
      <c r="M108">
        <v>2.2480116707709462E-4</v>
      </c>
      <c r="N108">
        <v>2.8912253653428749E-4</v>
      </c>
      <c r="O108">
        <v>1.2627797414431271E-4</v>
      </c>
      <c r="P108">
        <v>2.5686206940021377E-4</v>
      </c>
    </row>
    <row r="109" spans="1:16" hidden="1" outlineLevel="1" x14ac:dyDescent="0.35">
      <c r="A109" t="s">
        <v>223</v>
      </c>
      <c r="B109">
        <v>1.4479618628925877E-4</v>
      </c>
      <c r="C109">
        <v>1.6838141753907748E-4</v>
      </c>
      <c r="D109">
        <v>6.4442876429785054E-4</v>
      </c>
      <c r="E109">
        <v>4.6979821510034157E-4</v>
      </c>
      <c r="F109">
        <v>4.1219733999379393E-6</v>
      </c>
      <c r="G109">
        <v>1.0410262510334285E-4</v>
      </c>
      <c r="H109">
        <v>1.0383592126005591E-4</v>
      </c>
      <c r="I109">
        <v>5.2587525213145577E-4</v>
      </c>
      <c r="J109">
        <v>1.2755442811653806E-4</v>
      </c>
      <c r="K109">
        <v>9.9519857061464585E-5</v>
      </c>
      <c r="L109">
        <v>9.429435414897683E-5</v>
      </c>
      <c r="M109">
        <v>3.7123128508144064E-5</v>
      </c>
      <c r="N109">
        <v>4.7745006033185098E-5</v>
      </c>
      <c r="O109">
        <v>9.4831838677165992E-5</v>
      </c>
      <c r="P109">
        <v>2.1528158703133758E-4</v>
      </c>
    </row>
    <row r="110" spans="1:16" hidden="1" outlineLevel="1" x14ac:dyDescent="0.35">
      <c r="A110" t="s">
        <v>222</v>
      </c>
      <c r="B110">
        <v>1.6830644096973044E-9</v>
      </c>
      <c r="C110">
        <v>1.4207182104859656E-9</v>
      </c>
      <c r="D110">
        <v>4.0756199371418811E-9</v>
      </c>
      <c r="E110">
        <v>8.0999692258679574E-11</v>
      </c>
      <c r="F110">
        <v>1.2234573628319925E-9</v>
      </c>
      <c r="G110">
        <v>8.7836589930945533E-10</v>
      </c>
      <c r="H110">
        <v>1.0948184586429272E-9</v>
      </c>
      <c r="I110">
        <v>2.0999946136401724E-9</v>
      </c>
      <c r="J110">
        <v>3.5431785587927236E-9</v>
      </c>
      <c r="K110">
        <v>1.473345656092589E-9</v>
      </c>
      <c r="L110">
        <v>1.5386576578799692E-9</v>
      </c>
      <c r="M110">
        <v>6.599667290336723E-12</v>
      </c>
      <c r="N110">
        <v>1.2770691144173195E-10</v>
      </c>
      <c r="O110">
        <v>3.1973443584398108E-9</v>
      </c>
      <c r="P110">
        <v>3.7955766324569712E-9</v>
      </c>
    </row>
    <row r="111" spans="1:16" hidden="1" outlineLevel="1" x14ac:dyDescent="0.35">
      <c r="A111" t="s">
        <v>221</v>
      </c>
      <c r="B111">
        <v>2.6022481958943619E-9</v>
      </c>
      <c r="C111">
        <v>2.15738691221943E-9</v>
      </c>
      <c r="D111">
        <v>6.0702337181341755E-9</v>
      </c>
      <c r="E111">
        <v>1.1879954864606341E-10</v>
      </c>
      <c r="F111">
        <v>1.8688241453707576E-9</v>
      </c>
      <c r="G111">
        <v>1.3338148841365805E-9</v>
      </c>
      <c r="H111">
        <v>1.6995282587180125E-9</v>
      </c>
      <c r="I111">
        <v>3.1279190972918303E-9</v>
      </c>
      <c r="J111">
        <v>5.3856314093649404E-9</v>
      </c>
      <c r="K111">
        <v>2.1371754392561556E-9</v>
      </c>
      <c r="L111">
        <v>2.2607381527072062E-9</v>
      </c>
      <c r="M111">
        <v>9.8995009355050836E-12</v>
      </c>
      <c r="N111">
        <v>1.9333812109595292E-10</v>
      </c>
      <c r="O111">
        <v>5.0290755822788531E-9</v>
      </c>
      <c r="P111">
        <v>5.8805849424920545E-9</v>
      </c>
    </row>
    <row r="112" spans="1:16" hidden="1" outlineLevel="1" x14ac:dyDescent="0.35">
      <c r="A112" t="s">
        <v>220</v>
      </c>
      <c r="B112">
        <v>5.3752426540517728</v>
      </c>
      <c r="C112">
        <v>1.2705529430441638</v>
      </c>
      <c r="D112">
        <v>0.13829563641061549</v>
      </c>
      <c r="E112">
        <v>4.2671179515028412E-2</v>
      </c>
      <c r="F112">
        <v>2.0372385775925941</v>
      </c>
      <c r="G112">
        <v>1.6574207361318927</v>
      </c>
      <c r="H112">
        <v>9.9648339720652768</v>
      </c>
      <c r="I112">
        <v>0.18908755031161045</v>
      </c>
      <c r="J112">
        <v>5.5734248728069158</v>
      </c>
      <c r="K112">
        <v>1.6377532357319218</v>
      </c>
      <c r="L112">
        <v>2.0868016698472966</v>
      </c>
      <c r="M112">
        <v>0.21091384994523343</v>
      </c>
      <c r="N112">
        <v>1.0044133858109872</v>
      </c>
      <c r="O112">
        <v>5.377354640671471</v>
      </c>
      <c r="P112">
        <v>3.2133665717768163</v>
      </c>
    </row>
    <row r="113" spans="1:16" hidden="1" outlineLevel="1" x14ac:dyDescent="0.35">
      <c r="A113" t="s">
        <v>219</v>
      </c>
      <c r="B113">
        <v>1.7133992648005267</v>
      </c>
      <c r="C113">
        <v>0.43506020634774722</v>
      </c>
      <c r="D113">
        <v>2.1869849011749886E-2</v>
      </c>
      <c r="E113">
        <v>1.8615066977016208E-3</v>
      </c>
      <c r="F113">
        <v>0.33598210165385523</v>
      </c>
      <c r="G113">
        <v>0.35871047158604147</v>
      </c>
      <c r="H113">
        <v>1.4716809347459019</v>
      </c>
      <c r="I113">
        <v>3.4766098921564507E-2</v>
      </c>
      <c r="J113">
        <v>22.297970843457382</v>
      </c>
      <c r="K113">
        <v>0.26174802935609409</v>
      </c>
      <c r="L113">
        <v>0.33160159415517343</v>
      </c>
      <c r="M113">
        <v>3.4718589066950738E-2</v>
      </c>
      <c r="N113">
        <v>1.0907823416053866</v>
      </c>
      <c r="O113">
        <v>4.1681811927496595</v>
      </c>
      <c r="P113">
        <v>1.1394115028284406</v>
      </c>
    </row>
    <row r="114" spans="1:16" hidden="1" outlineLevel="1" x14ac:dyDescent="0.35">
      <c r="A114" t="s">
        <v>218</v>
      </c>
      <c r="B114">
        <v>1.1005517935629177</v>
      </c>
      <c r="C114">
        <v>0.17402223346149928</v>
      </c>
      <c r="D114">
        <v>0</v>
      </c>
      <c r="E114">
        <v>0</v>
      </c>
      <c r="F114">
        <v>0</v>
      </c>
      <c r="G114">
        <v>0</v>
      </c>
      <c r="H114">
        <v>0.86149992914547235</v>
      </c>
      <c r="I114">
        <v>0</v>
      </c>
      <c r="J114">
        <v>16.192609469275901</v>
      </c>
      <c r="K114">
        <v>0</v>
      </c>
      <c r="L114">
        <v>0</v>
      </c>
      <c r="M114">
        <v>0</v>
      </c>
      <c r="N114">
        <v>0</v>
      </c>
      <c r="O114">
        <v>0.39087980357952262</v>
      </c>
      <c r="P114">
        <v>0.32769333644189458</v>
      </c>
    </row>
    <row r="115" spans="1:16" hidden="1" outlineLevel="1" x14ac:dyDescent="0.35">
      <c r="A115" t="s">
        <v>217</v>
      </c>
      <c r="B115">
        <v>0.28127023598474327</v>
      </c>
      <c r="C115">
        <v>7.2933066965158083E-2</v>
      </c>
      <c r="D115">
        <v>0.60861319661851565</v>
      </c>
      <c r="E115">
        <v>0.40998855226332737</v>
      </c>
      <c r="F115">
        <v>0.13859453748854828</v>
      </c>
      <c r="G115">
        <v>0.15509185114060053</v>
      </c>
      <c r="H115">
        <v>0.28899912554328999</v>
      </c>
      <c r="I115">
        <v>1.0771635462342619</v>
      </c>
      <c r="J115">
        <v>5.0156188795031262</v>
      </c>
      <c r="K115">
        <v>5.9839275576990039</v>
      </c>
      <c r="L115">
        <v>7.6328259646487027</v>
      </c>
      <c r="M115">
        <v>0.39162024646393701</v>
      </c>
      <c r="N115">
        <v>4.5928207996033166</v>
      </c>
      <c r="O115">
        <v>0.14357791971073594</v>
      </c>
      <c r="P115">
        <v>8.6444483097945862E-2</v>
      </c>
    </row>
    <row r="116" spans="1:16" hidden="1" outlineLevel="1" x14ac:dyDescent="0.35">
      <c r="A116" t="s">
        <v>216</v>
      </c>
      <c r="B116">
        <v>1.629648120044225</v>
      </c>
      <c r="C116">
        <v>0.38350251940005492</v>
      </c>
      <c r="D116">
        <v>2.0637182019479752E-2</v>
      </c>
      <c r="E116">
        <v>1.7603203431520876E-3</v>
      </c>
      <c r="F116">
        <v>0.27599118447621956</v>
      </c>
      <c r="G116">
        <v>0.22093207895152889</v>
      </c>
      <c r="H116">
        <v>1.3991838412559667</v>
      </c>
      <c r="I116">
        <v>3.3787519933923538E-2</v>
      </c>
      <c r="J116">
        <v>22.157970843457385</v>
      </c>
      <c r="K116">
        <v>0.22878295265076062</v>
      </c>
      <c r="L116">
        <v>0.28439903359205404</v>
      </c>
      <c r="M116">
        <v>3.0778962024941965E-2</v>
      </c>
      <c r="N116">
        <v>2.1980621151659222E-2</v>
      </c>
      <c r="O116">
        <v>4.0983701049294341</v>
      </c>
      <c r="P116">
        <v>1.0487248750390576</v>
      </c>
    </row>
    <row r="117" spans="1:16" hidden="1" outlineLevel="1" x14ac:dyDescent="0.35">
      <c r="A117" t="s">
        <v>215</v>
      </c>
      <c r="B117">
        <v>1.1005517935629177</v>
      </c>
      <c r="C117">
        <v>0.17402223346149928</v>
      </c>
      <c r="D117">
        <v>0</v>
      </c>
      <c r="E117">
        <v>0</v>
      </c>
      <c r="F117">
        <v>0</v>
      </c>
      <c r="G117">
        <v>0</v>
      </c>
      <c r="H117">
        <v>0.86149992914547235</v>
      </c>
      <c r="I117">
        <v>0</v>
      </c>
      <c r="J117">
        <v>16.192609469275901</v>
      </c>
      <c r="K117">
        <v>0</v>
      </c>
      <c r="L117">
        <v>0</v>
      </c>
      <c r="M117">
        <v>0</v>
      </c>
      <c r="N117">
        <v>0</v>
      </c>
      <c r="O117">
        <v>0.39087980357952262</v>
      </c>
      <c r="P117">
        <v>0.32769333644189458</v>
      </c>
    </row>
    <row r="118" spans="1:16" hidden="1" outlineLevel="1" x14ac:dyDescent="0.35">
      <c r="A118" t="s">
        <v>214</v>
      </c>
      <c r="B118">
        <v>8.3751144756300952E-2</v>
      </c>
      <c r="C118">
        <v>5.1557686947692305E-2</v>
      </c>
      <c r="D118">
        <v>1.2326669922701407E-3</v>
      </c>
      <c r="E118">
        <v>1.0118635454953359E-4</v>
      </c>
      <c r="F118">
        <v>5.9990917177635592E-2</v>
      </c>
      <c r="G118">
        <v>0.13777839263451255</v>
      </c>
      <c r="H118">
        <v>7.2497093489935382E-2</v>
      </c>
      <c r="I118">
        <v>9.7857898764095656E-4</v>
      </c>
      <c r="J118">
        <v>0.14000000000000004</v>
      </c>
      <c r="K118">
        <v>3.2965076705333385E-2</v>
      </c>
      <c r="L118">
        <v>4.7202560563119299E-2</v>
      </c>
      <c r="M118">
        <v>3.9396270420087752E-3</v>
      </c>
      <c r="N118">
        <v>1.0991674209358842</v>
      </c>
      <c r="O118">
        <v>6.9811087820224993E-2</v>
      </c>
      <c r="P118">
        <v>0.10113207022709955</v>
      </c>
    </row>
    <row r="119" spans="1:16" hidden="1" outlineLevel="1" x14ac:dyDescent="0.35">
      <c r="A119" t="s">
        <v>213</v>
      </c>
      <c r="B119">
        <v>0.27196279260191969</v>
      </c>
      <c r="C119">
        <v>7.074507495620333E-2</v>
      </c>
      <c r="D119">
        <v>0.36449715043677527</v>
      </c>
      <c r="E119">
        <v>0.32251009163899474</v>
      </c>
      <c r="F119">
        <v>0.13166481061412083</v>
      </c>
      <c r="G119">
        <v>0.15076445235195543</v>
      </c>
      <c r="H119">
        <v>0.27924144308655247</v>
      </c>
      <c r="I119">
        <v>0.68722932766198419</v>
      </c>
      <c r="J119">
        <v>4.8149941243230012</v>
      </c>
      <c r="K119">
        <v>5.2678839518424772</v>
      </c>
      <c r="L119">
        <v>6.6915619420065262</v>
      </c>
      <c r="M119">
        <v>0.35245822181754327</v>
      </c>
      <c r="N119">
        <v>4.4091079676191844</v>
      </c>
      <c r="O119">
        <v>0.13783480292230652</v>
      </c>
      <c r="P119">
        <v>8.2986703774028031E-2</v>
      </c>
    </row>
    <row r="120" spans="1:16" hidden="1" outlineLevel="1" x14ac:dyDescent="0.35">
      <c r="A120" t="s">
        <v>212</v>
      </c>
      <c r="B120">
        <v>9.3074433828236099E-3</v>
      </c>
      <c r="C120">
        <v>2.1879920089547416E-3</v>
      </c>
      <c r="D120">
        <v>0.24411604618174024</v>
      </c>
      <c r="E120">
        <v>8.7478460624332621E-2</v>
      </c>
      <c r="F120">
        <v>6.9297268744274157E-3</v>
      </c>
      <c r="G120">
        <v>4.327398788645089E-3</v>
      </c>
      <c r="H120">
        <v>9.7576824567375906E-3</v>
      </c>
      <c r="I120">
        <v>0.3899342185722775</v>
      </c>
      <c r="J120">
        <v>0.2006247551801251</v>
      </c>
      <c r="K120">
        <v>0.71604360585652582</v>
      </c>
      <c r="L120">
        <v>0.9412640226421769</v>
      </c>
      <c r="M120">
        <v>3.9162024646393699E-2</v>
      </c>
      <c r="N120">
        <v>0.18371283198413269</v>
      </c>
      <c r="O120">
        <v>5.7431167884294393E-3</v>
      </c>
      <c r="P120">
        <v>3.4577793239178346E-3</v>
      </c>
    </row>
    <row r="121" spans="1:16" hidden="1" outlineLevel="1" x14ac:dyDescent="0.35">
      <c r="A121" t="s">
        <v>211</v>
      </c>
      <c r="B121">
        <v>6.373765554975497E-3</v>
      </c>
      <c r="C121">
        <v>4.9544123640167144E-3</v>
      </c>
      <c r="D121">
        <v>2.0918964616013558E-2</v>
      </c>
      <c r="E121">
        <v>1.2142362545944032E-2</v>
      </c>
      <c r="F121">
        <v>6.3648711222915296E-3</v>
      </c>
      <c r="G121">
        <v>3.651191148460188E-3</v>
      </c>
      <c r="H121">
        <v>1.543979293301766E-2</v>
      </c>
      <c r="I121">
        <v>1.3443810296117067E-2</v>
      </c>
      <c r="J121">
        <v>6.000000000000001E-3</v>
      </c>
      <c r="K121">
        <v>2.3982447182885527E-2</v>
      </c>
      <c r="L121">
        <v>2.2136132556937558E-2</v>
      </c>
      <c r="M121">
        <v>3.114181376064077E-2</v>
      </c>
      <c r="N121">
        <v>0.99999999999999989</v>
      </c>
      <c r="O121">
        <v>9.999999999999998E-4</v>
      </c>
      <c r="P121">
        <v>1.9999999999999996E-3</v>
      </c>
    </row>
    <row r="122" spans="1:16" hidden="1" outlineLevel="1" x14ac:dyDescent="0.35">
      <c r="A122" t="s">
        <v>210</v>
      </c>
      <c r="B122">
        <v>2.2259767774703908E-2</v>
      </c>
      <c r="C122">
        <v>4.5983720282873645E-3</v>
      </c>
      <c r="D122">
        <v>5.4571264940521374E-3</v>
      </c>
      <c r="E122">
        <v>9.4440597579564713E-3</v>
      </c>
      <c r="F122">
        <v>1.8834801589237841E-2</v>
      </c>
      <c r="G122">
        <v>9.6332387210733821E-3</v>
      </c>
      <c r="H122">
        <v>1.9436664852892086E-2</v>
      </c>
      <c r="I122">
        <v>4.0169730326173585E-3</v>
      </c>
      <c r="J122">
        <v>2E-3</v>
      </c>
      <c r="K122">
        <v>6.9514469848436771E-3</v>
      </c>
      <c r="L122">
        <v>6.3726281145023616E-3</v>
      </c>
      <c r="M122">
        <v>6.7536463577293213E-3</v>
      </c>
      <c r="N122">
        <v>0.99999999999999989</v>
      </c>
      <c r="O122">
        <v>9.999999999999998E-4</v>
      </c>
      <c r="P122">
        <v>1.9999999999999996E-3</v>
      </c>
    </row>
    <row r="123" spans="1:16" hidden="1" outlineLevel="1" x14ac:dyDescent="0.35">
      <c r="A123" t="s">
        <v>209</v>
      </c>
      <c r="B123">
        <v>1.6797207590694928E-2</v>
      </c>
      <c r="C123">
        <v>1.6342110939114526E-2</v>
      </c>
      <c r="D123">
        <v>4.2962461927658187E-2</v>
      </c>
      <c r="E123">
        <v>3.1902267844738597E-2</v>
      </c>
      <c r="F123">
        <v>1.6237570881286755E-2</v>
      </c>
      <c r="G123">
        <v>1.6542876256721625E-2</v>
      </c>
      <c r="H123">
        <v>2.2713280849379843E-2</v>
      </c>
      <c r="I123">
        <v>5.1142151863656553E-2</v>
      </c>
      <c r="J123">
        <v>5.4966514162499987E-2</v>
      </c>
      <c r="K123">
        <v>0.17491341248528569</v>
      </c>
      <c r="L123">
        <v>0.1865168337189331</v>
      </c>
      <c r="M123">
        <v>0.10958850586254079</v>
      </c>
      <c r="N123">
        <v>6.5741368610615039E-2</v>
      </c>
      <c r="O123">
        <v>6.845719384775599E-2</v>
      </c>
      <c r="P123">
        <v>2.3545020219714361E-2</v>
      </c>
    </row>
    <row r="124" spans="1:16" hidden="1" outlineLevel="1" x14ac:dyDescent="0.35">
      <c r="A124" t="s">
        <v>208</v>
      </c>
      <c r="B124">
        <v>3.0314097590694922E-2</v>
      </c>
      <c r="C124">
        <v>2.9859000939114526E-2</v>
      </c>
      <c r="D124">
        <v>5.6479351927658197E-2</v>
      </c>
      <c r="E124">
        <v>5.7694875882544336E-2</v>
      </c>
      <c r="F124">
        <v>2.9754460881286752E-2</v>
      </c>
      <c r="G124">
        <v>3.0059766256721618E-2</v>
      </c>
      <c r="H124">
        <v>4.1919670849379843E-2</v>
      </c>
      <c r="I124">
        <v>7.034854186365655E-2</v>
      </c>
      <c r="J124">
        <v>0.11033474307499998</v>
      </c>
      <c r="K124">
        <v>0.23400841364157404</v>
      </c>
      <c r="L124">
        <v>0.24247329344546614</v>
      </c>
      <c r="M124">
        <v>0.2152408434999423</v>
      </c>
      <c r="N124">
        <v>0.12110959752311502</v>
      </c>
      <c r="O124">
        <v>7.4633723847756003E-2</v>
      </c>
      <c r="P124">
        <v>2.9721550219714364E-2</v>
      </c>
    </row>
    <row r="125" spans="1:16" hidden="1" outlineLevel="1" x14ac:dyDescent="0.35">
      <c r="A125" t="s">
        <v>207</v>
      </c>
      <c r="B125">
        <v>1.6157975906949278E-3</v>
      </c>
      <c r="C125">
        <v>1.1607009391145276E-3</v>
      </c>
      <c r="D125">
        <v>2.7781051927658191E-2</v>
      </c>
      <c r="E125">
        <v>2.9334623287342208E-3</v>
      </c>
      <c r="F125">
        <v>1.056160881286761E-3</v>
      </c>
      <c r="G125">
        <v>1.3614662567216279E-3</v>
      </c>
      <c r="H125">
        <v>1.1768508493798476E-3</v>
      </c>
      <c r="I125">
        <v>2.9605721863656551E-2</v>
      </c>
      <c r="J125">
        <v>3.2200000000000002E-3</v>
      </c>
      <c r="K125">
        <v>0.1112510964206129</v>
      </c>
      <c r="L125">
        <v>0.13017778099035573</v>
      </c>
      <c r="M125">
        <v>4.7027107574640773E-3</v>
      </c>
      <c r="N125">
        <v>1.0774854448115037E-2</v>
      </c>
      <c r="O125">
        <v>6.1741903847756005E-2</v>
      </c>
      <c r="P125">
        <v>1.6829730219714362E-2</v>
      </c>
    </row>
    <row r="126" spans="1:16" hidden="1" outlineLevel="1" x14ac:dyDescent="0.35">
      <c r="A126" t="s">
        <v>206</v>
      </c>
      <c r="B126">
        <v>1.5206760277811529E-3</v>
      </c>
      <c r="C126">
        <v>1.4163360958671788E-3</v>
      </c>
      <c r="D126">
        <v>2.2803411889502342E-2</v>
      </c>
      <c r="E126">
        <v>2.9570880312019231E-3</v>
      </c>
      <c r="F126">
        <v>1.4374839198464807E-3</v>
      </c>
      <c r="G126">
        <v>1.4464508935082439E-3</v>
      </c>
      <c r="H126">
        <v>2.0773856453395407E-3</v>
      </c>
      <c r="I126">
        <v>2.419189246827606E-2</v>
      </c>
      <c r="J126">
        <v>3.3693264430412493E-3</v>
      </c>
      <c r="K126">
        <v>7.9860268622214389E-2</v>
      </c>
      <c r="L126">
        <v>9.2488428636245401E-2</v>
      </c>
      <c r="M126">
        <v>7.1346752025314951E-3</v>
      </c>
      <c r="N126">
        <v>3.3693264430412488E-3</v>
      </c>
      <c r="O126">
        <v>1.198647068509629E-2</v>
      </c>
      <c r="P126">
        <v>3.2316265232744247E-3</v>
      </c>
    </row>
    <row r="127" spans="1:16" hidden="1" outlineLevel="1" x14ac:dyDescent="0.35">
      <c r="A127" t="s">
        <v>205</v>
      </c>
      <c r="B127">
        <v>8.456958660913623E-4</v>
      </c>
      <c r="C127">
        <v>5.2231542260153729E-4</v>
      </c>
      <c r="D127">
        <v>4.6022440270133769E-3</v>
      </c>
      <c r="E127">
        <v>1.1733849314936881E-3</v>
      </c>
      <c r="F127">
        <v>5.8170104859388522E-4</v>
      </c>
      <c r="G127">
        <v>6.1265981552473237E-4</v>
      </c>
      <c r="H127">
        <v>6.1765196149985043E-4</v>
      </c>
      <c r="I127">
        <v>5.7577423364671646E-3</v>
      </c>
      <c r="J127">
        <v>2.5760000000000006E-3</v>
      </c>
      <c r="K127">
        <v>2.5999628808533803E-2</v>
      </c>
      <c r="L127">
        <v>2.9526129651238842E-2</v>
      </c>
      <c r="M127">
        <v>2.1162198408588343E-3</v>
      </c>
      <c r="N127">
        <v>0</v>
      </c>
      <c r="O127">
        <v>5.0292807643659711E-2</v>
      </c>
      <c r="P127">
        <v>1.372351134691586E-2</v>
      </c>
    </row>
    <row r="128" spans="1:16" hidden="1" outlineLevel="1" x14ac:dyDescent="0.35">
      <c r="A128" t="s">
        <v>204</v>
      </c>
      <c r="B128">
        <v>3.523109959551884</v>
      </c>
      <c r="C128">
        <v>2.7408659116613263</v>
      </c>
      <c r="D128">
        <v>3.2446510643222548</v>
      </c>
      <c r="E128">
        <v>3.3312424174095829</v>
      </c>
      <c r="F128">
        <v>3.2712290975756821</v>
      </c>
      <c r="G128">
        <v>4.5418376482252176</v>
      </c>
      <c r="H128">
        <v>6.2510262190399644</v>
      </c>
      <c r="I128">
        <v>4.400979067869085</v>
      </c>
      <c r="J128">
        <v>9.6107169283272516</v>
      </c>
      <c r="K128">
        <v>13.105686833645455</v>
      </c>
      <c r="L128">
        <v>14.747943557184627</v>
      </c>
      <c r="M128">
        <v>19.024036177467831</v>
      </c>
      <c r="N128">
        <v>19.491108329114628</v>
      </c>
      <c r="O128">
        <v>0.74755874704998582</v>
      </c>
      <c r="P128">
        <v>1.5679307030029621</v>
      </c>
    </row>
    <row r="129" spans="1:16" hidden="1" outlineLevel="1" x14ac:dyDescent="0.35">
      <c r="A129" t="s">
        <v>203</v>
      </c>
      <c r="B129">
        <v>255.35977682063293</v>
      </c>
      <c r="C129">
        <v>201.00863398860557</v>
      </c>
      <c r="D129">
        <v>240.09585279559272</v>
      </c>
      <c r="E129">
        <v>183.21464518035714</v>
      </c>
      <c r="F129">
        <v>212.92846698416534</v>
      </c>
      <c r="G129">
        <v>262.19696385147739</v>
      </c>
      <c r="H129">
        <v>456.3754878851604</v>
      </c>
      <c r="I129">
        <v>325.51544419811296</v>
      </c>
      <c r="J129">
        <v>651.94556973321312</v>
      </c>
      <c r="K129">
        <v>970.75418023433042</v>
      </c>
      <c r="L129">
        <v>1093.197027685954</v>
      </c>
      <c r="M129">
        <v>915.97907249717275</v>
      </c>
      <c r="N129">
        <v>1125.7480382507511</v>
      </c>
      <c r="O129">
        <v>56.748677677640018</v>
      </c>
      <c r="P129">
        <v>114.36011251785324</v>
      </c>
    </row>
    <row r="130" spans="1:16" hidden="1" outlineLevel="1" x14ac:dyDescent="0.35">
      <c r="A130" t="s">
        <v>202</v>
      </c>
      <c r="B130">
        <v>9.1730432440851294E-4</v>
      </c>
      <c r="C130">
        <v>7.2181037146986737E-4</v>
      </c>
      <c r="D130">
        <v>9.248146602531418E-4</v>
      </c>
      <c r="E130">
        <v>7.0361519403878752E-4</v>
      </c>
      <c r="F130">
        <v>0</v>
      </c>
      <c r="G130">
        <v>0</v>
      </c>
      <c r="H130">
        <v>1.6406460551536201E-3</v>
      </c>
      <c r="I130">
        <v>1.2543998971682026E-3</v>
      </c>
      <c r="J130">
        <v>2.3442075693410661E-3</v>
      </c>
      <c r="K130">
        <v>3.7354806653064846E-3</v>
      </c>
      <c r="L130">
        <v>4.2035689323403902E-3</v>
      </c>
      <c r="M130">
        <v>3.5144624833626228E-3</v>
      </c>
      <c r="N130">
        <v>0</v>
      </c>
      <c r="O130">
        <v>1.9275397535925491E-4</v>
      </c>
      <c r="P130">
        <v>4.1018170918097818E-4</v>
      </c>
    </row>
    <row r="131" spans="1:16" hidden="1" outlineLevel="1" x14ac:dyDescent="0.35">
      <c r="A131" t="s">
        <v>201</v>
      </c>
      <c r="B131">
        <v>3.0764291284007116E-2</v>
      </c>
      <c r="C131">
        <v>3.0764045753160975E-2</v>
      </c>
      <c r="D131">
        <v>3.0764375848240513E-2</v>
      </c>
      <c r="E131">
        <v>5.870316835870483E-2</v>
      </c>
      <c r="F131">
        <v>3.0764267168312466E-2</v>
      </c>
      <c r="G131">
        <v>3.0764308025200807E-2</v>
      </c>
      <c r="H131">
        <v>4.8011024904613384E-2</v>
      </c>
      <c r="I131">
        <v>4.8011101503547489E-2</v>
      </c>
      <c r="J131">
        <v>0.13182076773869997</v>
      </c>
      <c r="K131">
        <v>0.13335122887348244</v>
      </c>
      <c r="L131">
        <v>0.1320748923033695</v>
      </c>
      <c r="M131">
        <v>0.25155214161355371</v>
      </c>
      <c r="N131">
        <v>0.13184148542302546</v>
      </c>
      <c r="O131">
        <v>1.5138874799999997E-2</v>
      </c>
      <c r="P131">
        <v>1.510894822247104E-2</v>
      </c>
    </row>
    <row r="132" spans="1:16" hidden="1" outlineLevel="1" x14ac:dyDescent="0.35">
      <c r="A132" t="s">
        <v>200</v>
      </c>
      <c r="B132">
        <v>3.075961416E-2</v>
      </c>
      <c r="C132">
        <v>3.075961416E-2</v>
      </c>
      <c r="D132">
        <v>3.0759614160000004E-2</v>
      </c>
      <c r="E132">
        <v>5.8694764211517536E-2</v>
      </c>
      <c r="F132">
        <v>3.0759614159999997E-2</v>
      </c>
      <c r="G132">
        <v>3.0759614159999997E-2</v>
      </c>
      <c r="H132">
        <v>4.800636984E-2</v>
      </c>
      <c r="I132">
        <v>4.8006369840000007E-2</v>
      </c>
      <c r="J132">
        <v>0.13181558853869998</v>
      </c>
      <c r="K132">
        <v>0.13334604967348243</v>
      </c>
      <c r="L132">
        <v>0.13205715532632967</v>
      </c>
      <c r="M132">
        <v>0.25152737119643404</v>
      </c>
      <c r="N132">
        <v>0.13181558853869996</v>
      </c>
      <c r="O132">
        <v>1.5105010799999997E-2</v>
      </c>
      <c r="P132">
        <v>1.5105010800000004E-2</v>
      </c>
    </row>
    <row r="133" spans="1:16" hidden="1" outlineLevel="1" x14ac:dyDescent="0.35">
      <c r="A133" t="s">
        <v>199</v>
      </c>
      <c r="B133">
        <v>7.9727092515496879E-4</v>
      </c>
      <c r="C133">
        <v>7.6011769287566465E-4</v>
      </c>
      <c r="D133">
        <v>7.9619276724546945E-4</v>
      </c>
      <c r="E133">
        <v>1.4217036845310268E-3</v>
      </c>
      <c r="F133">
        <v>7.7786559069965594E-4</v>
      </c>
      <c r="G133">
        <v>7.8347725970170879E-4</v>
      </c>
      <c r="H133">
        <v>8.8521752251687514E-4</v>
      </c>
      <c r="I133">
        <v>8.7156684017637264E-4</v>
      </c>
      <c r="J133">
        <v>1.2919000136249307E-3</v>
      </c>
      <c r="K133">
        <v>1.3053772187791332E-3</v>
      </c>
      <c r="L133">
        <v>2.997481905348751E-3</v>
      </c>
      <c r="M133">
        <v>4.4444188238142264E-3</v>
      </c>
      <c r="N133">
        <v>4.0963350266188837E-3</v>
      </c>
      <c r="O133">
        <v>4.7211831486905134E-3</v>
      </c>
      <c r="P133">
        <v>6.1460027479276393E-4</v>
      </c>
    </row>
    <row r="134" spans="1:16" hidden="1" outlineLevel="1" x14ac:dyDescent="0.35">
      <c r="A134" t="s">
        <v>198</v>
      </c>
      <c r="B134">
        <v>1.3877770199999996E-4</v>
      </c>
      <c r="C134">
        <v>1.3877770200000002E-4</v>
      </c>
      <c r="D134">
        <v>1.3877770199999996E-4</v>
      </c>
      <c r="E134">
        <v>2.6481231052952344E-4</v>
      </c>
      <c r="F134">
        <v>1.3877770199999999E-4</v>
      </c>
      <c r="G134">
        <v>1.3877770199999994E-4</v>
      </c>
      <c r="H134">
        <v>2.1706393799999997E-4</v>
      </c>
      <c r="I134">
        <v>2.1706393799999994E-4</v>
      </c>
      <c r="J134">
        <v>5.394135650399999E-4</v>
      </c>
      <c r="K134">
        <v>5.8028383398021205E-4</v>
      </c>
      <c r="L134">
        <v>5.4586449630056354E-4</v>
      </c>
      <c r="M134">
        <v>1.0292961364154144E-3</v>
      </c>
      <c r="N134">
        <v>5.394135650399999E-4</v>
      </c>
      <c r="O134">
        <v>6.6601499999999989E-5</v>
      </c>
      <c r="P134">
        <v>6.6601500000000003E-5</v>
      </c>
    </row>
    <row r="135" spans="1:16" hidden="1" outlineLevel="1" x14ac:dyDescent="0.35">
      <c r="A135" t="s">
        <v>197</v>
      </c>
      <c r="B135">
        <v>0.36072083891527212</v>
      </c>
      <c r="C135">
        <v>0.35488996548174162</v>
      </c>
      <c r="D135">
        <v>0.36272800707830483</v>
      </c>
      <c r="E135">
        <v>0.67572258854762879</v>
      </c>
      <c r="F135">
        <v>0.35979362430673956</v>
      </c>
      <c r="G135">
        <v>0.36075105379875633</v>
      </c>
      <c r="H135">
        <v>0.50093406952012387</v>
      </c>
      <c r="I135">
        <v>0.502607186329462</v>
      </c>
      <c r="J135">
        <v>1.214719606098861</v>
      </c>
      <c r="K135">
        <v>1.2168729364037552</v>
      </c>
      <c r="L135">
        <v>1.5100704912217191</v>
      </c>
      <c r="M135">
        <v>2.6664781734229366</v>
      </c>
      <c r="N135">
        <v>1.6992869840557809</v>
      </c>
      <c r="O135">
        <v>0.9172735693355365</v>
      </c>
      <c r="P135">
        <v>0.21606791060480099</v>
      </c>
    </row>
    <row r="136" spans="1:16" hidden="1" outlineLevel="1" x14ac:dyDescent="0.35">
      <c r="A136" t="s">
        <v>196</v>
      </c>
      <c r="B136">
        <v>0.25075626083999991</v>
      </c>
      <c r="C136">
        <v>0.25075626084000002</v>
      </c>
      <c r="D136">
        <v>0.25075626084000002</v>
      </c>
      <c r="E136">
        <v>0.47848713342136373</v>
      </c>
      <c r="F136">
        <v>0.25075626083999997</v>
      </c>
      <c r="G136">
        <v>0.25075626084000002</v>
      </c>
      <c r="H136">
        <v>0.3912008958</v>
      </c>
      <c r="I136">
        <v>0.39120089579999995</v>
      </c>
      <c r="J136">
        <v>1.0924262610056998</v>
      </c>
      <c r="K136">
        <v>1.0939393305366791</v>
      </c>
      <c r="L136">
        <v>1.092665082716197</v>
      </c>
      <c r="M136">
        <v>2.0845418110471927</v>
      </c>
      <c r="N136">
        <v>1.0924262610056996</v>
      </c>
      <c r="O136">
        <v>0.12363748223999994</v>
      </c>
      <c r="P136">
        <v>0.12363748224000003</v>
      </c>
    </row>
    <row r="137" spans="1:16" hidden="1" outlineLevel="1" x14ac:dyDescent="0.35">
      <c r="A137" t="s">
        <v>195</v>
      </c>
      <c r="B137">
        <v>1.4649101894465805E-2</v>
      </c>
      <c r="C137">
        <v>1.4399072020234676E-2</v>
      </c>
      <c r="D137">
        <v>1.476908433685813E-2</v>
      </c>
      <c r="E137">
        <v>2.7124426018952558E-2</v>
      </c>
      <c r="F137">
        <v>1.4128224131472232E-2</v>
      </c>
      <c r="G137">
        <v>1.4151852211480876E-2</v>
      </c>
      <c r="H137">
        <v>2.1443879725495937E-2</v>
      </c>
      <c r="I137">
        <v>2.1365505020039803E-2</v>
      </c>
      <c r="J137">
        <v>5.3893119780762819E-2</v>
      </c>
      <c r="K137">
        <v>5.5139272151425799E-2</v>
      </c>
      <c r="L137">
        <v>6.251986254146108E-2</v>
      </c>
      <c r="M137">
        <v>0.11117178952049045</v>
      </c>
      <c r="N137">
        <v>6.4578948067511729E-2</v>
      </c>
      <c r="O137">
        <v>2.5323507267751174E-2</v>
      </c>
      <c r="P137">
        <v>8.1367282973105626E-3</v>
      </c>
    </row>
    <row r="138" spans="1:16" hidden="1" outlineLevel="1" x14ac:dyDescent="0.35">
      <c r="A138" t="s">
        <v>194</v>
      </c>
      <c r="B138">
        <v>1.1437327757999998E-2</v>
      </c>
      <c r="C138">
        <v>1.1437327757999998E-2</v>
      </c>
      <c r="D138">
        <v>1.1437327758E-2</v>
      </c>
      <c r="E138">
        <v>2.182443682400385E-2</v>
      </c>
      <c r="F138">
        <v>1.1437327758000002E-2</v>
      </c>
      <c r="G138">
        <v>1.1437327758E-2</v>
      </c>
      <c r="H138">
        <v>1.7845121345999998E-2</v>
      </c>
      <c r="I138">
        <v>1.7845121345999998E-2</v>
      </c>
      <c r="J138">
        <v>4.9602436650337478E-2</v>
      </c>
      <c r="K138">
        <v>4.9809396735609253E-2</v>
      </c>
      <c r="L138">
        <v>4.9635103068210125E-2</v>
      </c>
      <c r="M138">
        <v>9.4650189965461373E-2</v>
      </c>
      <c r="N138">
        <v>4.9602436650337485E-2</v>
      </c>
      <c r="O138">
        <v>5.6329853339999979E-3</v>
      </c>
      <c r="P138">
        <v>5.6329853339999987E-3</v>
      </c>
    </row>
    <row r="139" spans="1:16" hidden="1" outlineLevel="1" x14ac:dyDescent="0.35">
      <c r="A139" t="s">
        <v>193</v>
      </c>
      <c r="B139">
        <v>6.4617333916641923E-3</v>
      </c>
      <c r="C139">
        <v>6.1864488978047383E-3</v>
      </c>
      <c r="D139">
        <v>6.3714909486865057E-3</v>
      </c>
      <c r="E139">
        <v>1.1487240072366109E-2</v>
      </c>
      <c r="F139">
        <v>6.2534990793140423E-3</v>
      </c>
      <c r="G139">
        <v>6.2927438434533982E-3</v>
      </c>
      <c r="H139">
        <v>7.589202044496101E-3</v>
      </c>
      <c r="I139">
        <v>7.3502180706600277E-3</v>
      </c>
      <c r="J139">
        <v>1.2814450649264206E-2</v>
      </c>
      <c r="K139">
        <v>1.2656434506608152E-2</v>
      </c>
      <c r="L139">
        <v>2.4506626975472953E-2</v>
      </c>
      <c r="M139">
        <v>3.7901592171487884E-2</v>
      </c>
      <c r="N139">
        <v>3.2241705922500349E-2</v>
      </c>
      <c r="O139">
        <v>3.3434992681940903E-2</v>
      </c>
      <c r="P139">
        <v>4.7331200001922112E-3</v>
      </c>
    </row>
    <row r="140" spans="1:16" hidden="1" outlineLevel="1" x14ac:dyDescent="0.35">
      <c r="A140" t="s">
        <v>192</v>
      </c>
      <c r="B140">
        <v>1.784088383999999E-3</v>
      </c>
      <c r="C140">
        <v>1.7840883840000001E-3</v>
      </c>
      <c r="D140">
        <v>1.7840883839999992E-3</v>
      </c>
      <c r="E140">
        <v>3.4043550249587187E-3</v>
      </c>
      <c r="F140">
        <v>1.784088383999999E-3</v>
      </c>
      <c r="G140">
        <v>1.7840883839999996E-3</v>
      </c>
      <c r="H140">
        <v>2.7868086479999996E-3</v>
      </c>
      <c r="I140">
        <v>2.7868086479999996E-3</v>
      </c>
      <c r="J140">
        <v>7.3666564905374996E-3</v>
      </c>
      <c r="K140">
        <v>7.6266609674124665E-3</v>
      </c>
      <c r="L140">
        <v>7.4076953936632137E-3</v>
      </c>
      <c r="M140">
        <v>1.4056878720592631E-2</v>
      </c>
      <c r="N140">
        <v>7.3666564905374978E-3</v>
      </c>
      <c r="O140">
        <v>8.6830372199999967E-4</v>
      </c>
      <c r="P140">
        <v>8.6830372199999989E-4</v>
      </c>
    </row>
    <row r="141" spans="1:16" hidden="1" outlineLevel="1" x14ac:dyDescent="0.35">
      <c r="A141" t="s">
        <v>191</v>
      </c>
      <c r="B141">
        <v>8.7830387857237185E-4</v>
      </c>
      <c r="C141">
        <v>8.4129855644134285E-4</v>
      </c>
      <c r="D141">
        <v>8.8057483225158402E-4</v>
      </c>
      <c r="E141">
        <v>1.5792292919695437E-3</v>
      </c>
      <c r="F141">
        <v>8.5891307164395595E-4</v>
      </c>
      <c r="G141">
        <v>8.6450012806266619E-4</v>
      </c>
      <c r="H141">
        <v>1.0150779287256848E-3</v>
      </c>
      <c r="I141">
        <v>1.0059928667767908E-3</v>
      </c>
      <c r="J141">
        <v>1.4382967318349307E-3</v>
      </c>
      <c r="K141">
        <v>1.5985530908912966E-3</v>
      </c>
      <c r="L141">
        <v>3.1727678352374599E-3</v>
      </c>
      <c r="M141">
        <v>4.7277219496088419E-3</v>
      </c>
      <c r="N141">
        <v>4.2302512121026609E-3</v>
      </c>
      <c r="O141">
        <v>4.7360874486905135E-3</v>
      </c>
      <c r="P141">
        <v>6.4753263354514845E-4</v>
      </c>
    </row>
    <row r="142" spans="1:16" hidden="1" outlineLevel="1" x14ac:dyDescent="0.35">
      <c r="A142" t="s">
        <v>190</v>
      </c>
      <c r="B142">
        <v>2.2262819999999993E-4</v>
      </c>
      <c r="C142">
        <v>2.2262819999999998E-4</v>
      </c>
      <c r="D142">
        <v>2.2262819999999998E-4</v>
      </c>
      <c r="E142">
        <v>4.2481383667117387E-4</v>
      </c>
      <c r="F142">
        <v>2.2262819999999993E-4</v>
      </c>
      <c r="G142">
        <v>2.226281999999999E-4</v>
      </c>
      <c r="H142">
        <v>3.4972859999999993E-4</v>
      </c>
      <c r="I142">
        <v>3.4972859999999998E-4</v>
      </c>
      <c r="J142">
        <v>6.8893028324999977E-4</v>
      </c>
      <c r="K142">
        <v>8.6284632129345507E-4</v>
      </c>
      <c r="L142">
        <v>7.1638105457154735E-4</v>
      </c>
      <c r="M142">
        <v>1.3146003822803714E-3</v>
      </c>
      <c r="N142">
        <v>6.8893028324999977E-4</v>
      </c>
      <c r="O142">
        <v>1.0190579999999997E-4</v>
      </c>
      <c r="P142">
        <v>1.0190580000000001E-4</v>
      </c>
    </row>
    <row r="143" spans="1:16" hidden="1" outlineLevel="1" x14ac:dyDescent="0.35">
      <c r="A143" t="s">
        <v>189</v>
      </c>
      <c r="B143">
        <v>0.15489604461753606</v>
      </c>
      <c r="C143">
        <v>0.15100068363188587</v>
      </c>
      <c r="D143">
        <v>0.1546114207793805</v>
      </c>
      <c r="E143">
        <v>0.28437345646509415</v>
      </c>
      <c r="F143">
        <v>0.15191367536381259</v>
      </c>
      <c r="G143">
        <v>0.15246770461484851</v>
      </c>
      <c r="H143">
        <v>0.20733145788039992</v>
      </c>
      <c r="I143">
        <v>0.20528115446192385</v>
      </c>
      <c r="J143">
        <v>0.35958248227836359</v>
      </c>
      <c r="K143">
        <v>0.42238522813021356</v>
      </c>
      <c r="L143">
        <v>0.53885009970966735</v>
      </c>
      <c r="M143">
        <v>0.87972893050566336</v>
      </c>
      <c r="N143">
        <v>0.63373340992913363</v>
      </c>
      <c r="O143">
        <v>0.5006333419139346</v>
      </c>
      <c r="P143">
        <v>9.5451135469341003E-2</v>
      </c>
    </row>
    <row r="144" spans="1:16" hidden="1" outlineLevel="1" x14ac:dyDescent="0.35">
      <c r="A144" t="s">
        <v>188</v>
      </c>
      <c r="B144">
        <v>8.8817761439999962E-2</v>
      </c>
      <c r="C144">
        <v>8.8817761440000004E-2</v>
      </c>
      <c r="D144">
        <v>8.8817761439999976E-2</v>
      </c>
      <c r="E144">
        <v>0.16947994010584216</v>
      </c>
      <c r="F144">
        <v>8.881776143999999E-2</v>
      </c>
      <c r="G144">
        <v>8.8817761439999962E-2</v>
      </c>
      <c r="H144">
        <v>0.13945842143999998</v>
      </c>
      <c r="I144">
        <v>0.13945842143999998</v>
      </c>
      <c r="J144">
        <v>0.28256541826184994</v>
      </c>
      <c r="K144">
        <v>0.34721000960260212</v>
      </c>
      <c r="L144">
        <v>0.29276886996206919</v>
      </c>
      <c r="M144">
        <v>0.53918461112478777</v>
      </c>
      <c r="N144">
        <v>0.28256541826184994</v>
      </c>
      <c r="O144">
        <v>4.0871369879999994E-2</v>
      </c>
      <c r="P144">
        <v>4.0871369880000001E-2</v>
      </c>
    </row>
    <row r="145" spans="1:16" hidden="1" outlineLevel="1" x14ac:dyDescent="0.35">
      <c r="A145" t="s">
        <v>187</v>
      </c>
      <c r="B145">
        <v>0.63011481786870571</v>
      </c>
      <c r="C145">
        <v>2.5441711127276813E-2</v>
      </c>
      <c r="D145">
        <v>4.0619724326743531E-2</v>
      </c>
      <c r="E145">
        <v>1.777342944984828E-2</v>
      </c>
      <c r="F145">
        <v>0.27299226967731866</v>
      </c>
      <c r="G145">
        <v>0.33387654476360434</v>
      </c>
      <c r="H145">
        <v>0.69644845466048855</v>
      </c>
      <c r="I145">
        <v>8.0927397729544923E-2</v>
      </c>
      <c r="J145">
        <v>2.955567040713166</v>
      </c>
      <c r="K145">
        <v>0.82880416852338923</v>
      </c>
      <c r="L145">
        <v>1.0016575760577986</v>
      </c>
      <c r="M145">
        <v>0.1009334472317885</v>
      </c>
      <c r="N145">
        <v>0.53258806594675123</v>
      </c>
      <c r="O145">
        <v>5.3773546406714701</v>
      </c>
      <c r="P145">
        <v>3.4869254014369249</v>
      </c>
    </row>
    <row r="146" spans="1:16" hidden="1" outlineLevel="1" x14ac:dyDescent="0.35">
      <c r="A146" t="s">
        <v>186</v>
      </c>
      <c r="B146">
        <v>0.1004958457997442</v>
      </c>
      <c r="C146">
        <v>1.4186986989222702E-2</v>
      </c>
      <c r="D146">
        <v>6.3647990396833876E-3</v>
      </c>
      <c r="E146">
        <v>8.605161838391019E-4</v>
      </c>
      <c r="F146">
        <v>1.7640603715453704E-2</v>
      </c>
      <c r="G146">
        <v>8.5827154361781885E-2</v>
      </c>
      <c r="H146">
        <v>9.2719180761650713E-2</v>
      </c>
      <c r="I146">
        <v>1.4020365254088601E-2</v>
      </c>
      <c r="J146">
        <v>3.1971815381424058</v>
      </c>
      <c r="K146">
        <v>0.10379787299015532</v>
      </c>
      <c r="L146">
        <v>0.15782102560657019</v>
      </c>
      <c r="M146">
        <v>1.680257090602745E-2</v>
      </c>
      <c r="N146">
        <v>0.76468065166047505</v>
      </c>
      <c r="O146">
        <v>4.1681811927496586</v>
      </c>
      <c r="P146">
        <v>0.66538232078713144</v>
      </c>
    </row>
    <row r="147" spans="1:16" hidden="1" outlineLevel="1" x14ac:dyDescent="0.35">
      <c r="A147" t="s">
        <v>185</v>
      </c>
      <c r="B147">
        <v>5.0826393695118897E-2</v>
      </c>
      <c r="C147">
        <v>1.3595486989179633E-2</v>
      </c>
      <c r="D147">
        <v>0</v>
      </c>
      <c r="E147">
        <v>0</v>
      </c>
      <c r="F147">
        <v>0</v>
      </c>
      <c r="G147">
        <v>0</v>
      </c>
      <c r="H147">
        <v>4.8948859610538201E-2</v>
      </c>
      <c r="I147">
        <v>0</v>
      </c>
      <c r="J147">
        <v>0.67469206121982905</v>
      </c>
      <c r="K147">
        <v>0</v>
      </c>
      <c r="L147">
        <v>0</v>
      </c>
      <c r="M147">
        <v>0</v>
      </c>
      <c r="N147">
        <v>0</v>
      </c>
      <c r="O147">
        <v>0.39087980357952246</v>
      </c>
      <c r="P147">
        <v>7.0220000666120289E-2</v>
      </c>
    </row>
    <row r="148" spans="1:16" hidden="1" outlineLevel="1" x14ac:dyDescent="0.35">
      <c r="A148" t="s">
        <v>184</v>
      </c>
      <c r="B148">
        <v>0.11372508490083408</v>
      </c>
      <c r="C148">
        <v>1.6624000000000892E-2</v>
      </c>
      <c r="D148">
        <v>0.38550717376371751</v>
      </c>
      <c r="E148">
        <v>0.25678643546240315</v>
      </c>
      <c r="F148">
        <v>5.1095001166392422E-2</v>
      </c>
      <c r="G148">
        <v>4.8632345626574258E-2</v>
      </c>
      <c r="H148">
        <v>0.1514976179330749</v>
      </c>
      <c r="I148">
        <v>0.81673431300177968</v>
      </c>
      <c r="J148">
        <v>4.1525302197960929</v>
      </c>
      <c r="K148">
        <v>2.8390673697344289</v>
      </c>
      <c r="L148">
        <v>3.9118638544862265</v>
      </c>
      <c r="M148">
        <v>0.11417459865823519</v>
      </c>
      <c r="N148">
        <v>3.0493909835368398</v>
      </c>
      <c r="O148">
        <v>0.14357791971073594</v>
      </c>
      <c r="P148">
        <v>0.11889902717286507</v>
      </c>
    </row>
    <row r="149" spans="1:16" hidden="1" outlineLevel="1" x14ac:dyDescent="0.35">
      <c r="A149" t="s">
        <v>183</v>
      </c>
      <c r="B149">
        <v>9.434122773782011E-2</v>
      </c>
      <c r="C149">
        <v>1.3595486989179633E-2</v>
      </c>
      <c r="D149">
        <v>6.2803912925675888E-3</v>
      </c>
      <c r="E149">
        <v>8.605161838391019E-4</v>
      </c>
      <c r="F149">
        <v>1.5330317294122929E-2</v>
      </c>
      <c r="G149">
        <v>5.7932073567493844E-2</v>
      </c>
      <c r="H149">
        <v>8.7057811765182236E-2</v>
      </c>
      <c r="I149">
        <v>1.3783599263197055E-2</v>
      </c>
      <c r="J149">
        <v>3.0871815381424055</v>
      </c>
      <c r="K149">
        <v>8.3851838957618677E-2</v>
      </c>
      <c r="L149">
        <v>0.1379003017253225</v>
      </c>
      <c r="M149">
        <v>1.5001598543966295E-2</v>
      </c>
      <c r="N149">
        <v>6.7573343292272074E-3</v>
      </c>
      <c r="O149">
        <v>4.0983701049294332</v>
      </c>
      <c r="P149">
        <v>0.59936206912280587</v>
      </c>
    </row>
    <row r="150" spans="1:16" hidden="1" outlineLevel="1" x14ac:dyDescent="0.35">
      <c r="A150" t="s">
        <v>182</v>
      </c>
      <c r="B150">
        <v>5.0826393695118897E-2</v>
      </c>
      <c r="C150">
        <v>1.3595486989179633E-2</v>
      </c>
      <c r="D150">
        <v>0</v>
      </c>
      <c r="E150">
        <v>0</v>
      </c>
      <c r="F150">
        <v>0</v>
      </c>
      <c r="G150">
        <v>0</v>
      </c>
      <c r="H150">
        <v>4.8948859610538201E-2</v>
      </c>
      <c r="I150">
        <v>0</v>
      </c>
      <c r="J150">
        <v>0.67469206121982905</v>
      </c>
      <c r="K150">
        <v>0</v>
      </c>
      <c r="L150">
        <v>0</v>
      </c>
      <c r="M150">
        <v>0</v>
      </c>
      <c r="N150">
        <v>0</v>
      </c>
      <c r="O150">
        <v>0.39087980357952246</v>
      </c>
      <c r="P150">
        <v>7.0220000666120289E-2</v>
      </c>
    </row>
    <row r="151" spans="1:16" hidden="1" outlineLevel="1" x14ac:dyDescent="0.35">
      <c r="A151" t="s">
        <v>181</v>
      </c>
      <c r="B151">
        <v>6.1546180619241426E-3</v>
      </c>
      <c r="C151">
        <v>2.6738339047008555E-3</v>
      </c>
      <c r="D151">
        <v>8.4407747115798E-5</v>
      </c>
      <c r="E151">
        <v>0</v>
      </c>
      <c r="F151">
        <v>2.3102864213307788E-3</v>
      </c>
      <c r="G151">
        <v>2.7895080794288044E-2</v>
      </c>
      <c r="H151">
        <v>5.6613689964684624E-3</v>
      </c>
      <c r="I151">
        <v>2.3676599089154701E-4</v>
      </c>
      <c r="J151">
        <v>0.10999999999999996</v>
      </c>
      <c r="K151">
        <v>1.9946034032536586E-2</v>
      </c>
      <c r="L151">
        <v>1.9920723881247705E-2</v>
      </c>
      <c r="M151">
        <v>1.8009723620611548E-3</v>
      </c>
      <c r="N151">
        <v>1.0991674209358846</v>
      </c>
      <c r="O151">
        <v>6.9811087820225007E-2</v>
      </c>
      <c r="P151">
        <v>6.6044339547229464E-2</v>
      </c>
    </row>
    <row r="152" spans="1:16" hidden="1" outlineLevel="1" x14ac:dyDescent="0.35">
      <c r="A152" t="s">
        <v>180</v>
      </c>
      <c r="B152">
        <v>0.10949812516417828</v>
      </c>
      <c r="C152">
        <v>1.6125280000000863E-2</v>
      </c>
      <c r="D152">
        <v>0.23090591332606544</v>
      </c>
      <c r="E152">
        <v>0.20192828823640499</v>
      </c>
      <c r="F152">
        <v>4.8540251108072793E-2</v>
      </c>
      <c r="G152">
        <v>4.7239965722048194E-2</v>
      </c>
      <c r="H152">
        <v>0.1457620768139829</v>
      </c>
      <c r="I152">
        <v>0.51978996402593691</v>
      </c>
      <c r="J152">
        <v>3.9864290110042497</v>
      </c>
      <c r="K152">
        <v>2.4892357635364504</v>
      </c>
      <c r="L152">
        <v>3.4245151167717669</v>
      </c>
      <c r="M152">
        <v>0.10275713879241166</v>
      </c>
      <c r="N152">
        <v>2.9274153441953659</v>
      </c>
      <c r="O152">
        <v>0.13783480292230649</v>
      </c>
      <c r="P152">
        <v>0.11414306608595047</v>
      </c>
    </row>
    <row r="153" spans="1:16" hidden="1" outlineLevel="1" x14ac:dyDescent="0.35">
      <c r="A153" t="s">
        <v>179</v>
      </c>
      <c r="B153">
        <v>4.2269597366557431E-3</v>
      </c>
      <c r="C153">
        <v>4.9872000000002669E-4</v>
      </c>
      <c r="D153">
        <v>0.15460126043765207</v>
      </c>
      <c r="E153">
        <v>5.4858147225998147E-2</v>
      </c>
      <c r="F153">
        <v>2.5547500583196206E-3</v>
      </c>
      <c r="G153">
        <v>1.3923799045260624E-3</v>
      </c>
      <c r="H153">
        <v>5.7355411190919969E-3</v>
      </c>
      <c r="I153">
        <v>0.29694434897584276</v>
      </c>
      <c r="J153">
        <v>0.16610120879184373</v>
      </c>
      <c r="K153">
        <v>0.34983160619798015</v>
      </c>
      <c r="L153">
        <v>0.48734873771445986</v>
      </c>
      <c r="M153">
        <v>1.1417459865823518E-2</v>
      </c>
      <c r="N153">
        <v>0.12197563934147361</v>
      </c>
      <c r="O153">
        <v>5.7431167884294376E-3</v>
      </c>
      <c r="P153">
        <v>4.7559610869146026E-3</v>
      </c>
    </row>
    <row r="154" spans="1:16" hidden="1" outlineLevel="1" x14ac:dyDescent="0.35">
      <c r="A154" t="s">
        <v>178</v>
      </c>
      <c r="B154">
        <v>9.1045092708704541E-4</v>
      </c>
      <c r="C154">
        <v>2.5523478871719281E-4</v>
      </c>
      <c r="D154">
        <v>3.2542923195478597E-3</v>
      </c>
      <c r="E154">
        <v>2.323794667810763E-3</v>
      </c>
      <c r="F154">
        <v>1.7201444031410807E-3</v>
      </c>
      <c r="G154">
        <v>5.1272171636543393E-4</v>
      </c>
      <c r="H154">
        <v>2.2679681516046893E-3</v>
      </c>
      <c r="I154">
        <v>3.7929537276299263E-3</v>
      </c>
      <c r="J154">
        <v>5.9999999999999993E-3</v>
      </c>
      <c r="K154">
        <v>3.0610015368897823E-2</v>
      </c>
      <c r="L154">
        <v>8.521206690972781E-2</v>
      </c>
      <c r="M154">
        <v>0</v>
      </c>
      <c r="N154">
        <v>1.0000000000000002</v>
      </c>
      <c r="O154">
        <v>9.999999999999998E-4</v>
      </c>
      <c r="P154">
        <v>2.0000000000000005E-3</v>
      </c>
    </row>
    <row r="155" spans="1:16" hidden="1" outlineLevel="1" x14ac:dyDescent="0.35">
      <c r="A155" t="s">
        <v>177</v>
      </c>
      <c r="B155">
        <v>2.5973543930341889E-2</v>
      </c>
      <c r="C155">
        <v>2.9232899396972992E-2</v>
      </c>
      <c r="D155">
        <v>2.5640330724350335E-3</v>
      </c>
      <c r="E155">
        <v>4.0666406686688346E-3</v>
      </c>
      <c r="F155">
        <v>2.0123784696144783E-2</v>
      </c>
      <c r="G155">
        <v>2.1723409263591419E-2</v>
      </c>
      <c r="H155">
        <v>2.6283405244347864E-2</v>
      </c>
      <c r="I155">
        <v>3.4379502818845903E-3</v>
      </c>
      <c r="J155">
        <v>2E-3</v>
      </c>
      <c r="K155">
        <v>7.1957062407795869E-3</v>
      </c>
      <c r="L155">
        <v>6.9209127575017917E-2</v>
      </c>
      <c r="M155">
        <v>6.753646357729323E-3</v>
      </c>
      <c r="N155">
        <v>1.0000000000000002</v>
      </c>
      <c r="O155">
        <v>9.999999999999998E-4</v>
      </c>
      <c r="P155">
        <v>2.0000000000000005E-3</v>
      </c>
    </row>
    <row r="156" spans="1:16" hidden="1" outlineLevel="1" x14ac:dyDescent="0.35">
      <c r="A156" t="s">
        <v>176</v>
      </c>
      <c r="B156">
        <v>1.3172981794966244E-2</v>
      </c>
      <c r="C156">
        <v>1.2985192735227014E-2</v>
      </c>
      <c r="D156">
        <v>2.6198192938733864E-2</v>
      </c>
      <c r="E156">
        <v>2.4417205894584081E-2</v>
      </c>
      <c r="F156">
        <v>1.2719060192626263E-2</v>
      </c>
      <c r="G156">
        <v>1.2992704487499238E-2</v>
      </c>
      <c r="H156">
        <v>1.7991463893454143E-2</v>
      </c>
      <c r="I156">
        <v>3.0433768197446184E-2</v>
      </c>
      <c r="J156">
        <v>4.6235233777499996E-2</v>
      </c>
      <c r="K156">
        <v>0.10742732348384877</v>
      </c>
      <c r="L156">
        <v>0.11811440802582553</v>
      </c>
      <c r="M156">
        <v>9.0622317014678086E-2</v>
      </c>
      <c r="N156">
        <v>5.3159200780267146E-2</v>
      </c>
      <c r="O156">
        <v>6.8169073247755965E-2</v>
      </c>
      <c r="P156">
        <v>2.1889515054424831E-2</v>
      </c>
    </row>
    <row r="157" spans="1:16" hidden="1" outlineLevel="1" x14ac:dyDescent="0.35">
      <c r="A157" t="s">
        <v>175</v>
      </c>
      <c r="B157">
        <v>2.3234786194966234E-2</v>
      </c>
      <c r="C157">
        <v>2.304699713522702E-2</v>
      </c>
      <c r="D157">
        <v>3.6259997338733863E-2</v>
      </c>
      <c r="E157">
        <v>4.361690175970314E-2</v>
      </c>
      <c r="F157">
        <v>2.2780864592626258E-2</v>
      </c>
      <c r="G157">
        <v>2.3054508887499242E-2</v>
      </c>
      <c r="H157">
        <v>3.1798818693454141E-2</v>
      </c>
      <c r="I157">
        <v>4.4241122997446182E-2</v>
      </c>
      <c r="J157">
        <v>9.0383799124999983E-2</v>
      </c>
      <c r="K157">
        <v>0.15509335532292018</v>
      </c>
      <c r="L157">
        <v>0.16276377676341422</v>
      </c>
      <c r="M157">
        <v>0.1748655594646441</v>
      </c>
      <c r="N157">
        <v>9.7307766127767134E-2</v>
      </c>
      <c r="O157">
        <v>7.4010905847755978E-2</v>
      </c>
      <c r="P157">
        <v>2.6145596866865954E-2</v>
      </c>
    </row>
    <row r="158" spans="1:16" hidden="1" outlineLevel="1" x14ac:dyDescent="0.35">
      <c r="A158" t="s">
        <v>174</v>
      </c>
      <c r="B158">
        <v>1.0584381949662505E-3</v>
      </c>
      <c r="C158">
        <v>8.7064913522701267E-4</v>
      </c>
      <c r="D158">
        <v>1.4083649338733864E-2</v>
      </c>
      <c r="E158">
        <v>1.3005219064989436E-3</v>
      </c>
      <c r="F158">
        <v>6.0451659262626787E-4</v>
      </c>
      <c r="G158">
        <v>8.7816088749923383E-4</v>
      </c>
      <c r="H158">
        <v>1.2605826934541404E-3</v>
      </c>
      <c r="I158">
        <v>1.3702886997446186E-2</v>
      </c>
      <c r="J158">
        <v>1.8399999999999998E-3</v>
      </c>
      <c r="K158">
        <v>5.2984667892682233E-2</v>
      </c>
      <c r="L158">
        <v>7.0710633004785126E-2</v>
      </c>
      <c r="M158">
        <v>2.3973434919687875E-3</v>
      </c>
      <c r="N158">
        <v>6.9239670027671351E-3</v>
      </c>
      <c r="O158">
        <v>6.1741903847755991E-2</v>
      </c>
      <c r="P158">
        <v>1.6829730219714362E-2</v>
      </c>
    </row>
    <row r="159" spans="1:16" hidden="1" outlineLevel="1" x14ac:dyDescent="0.35">
      <c r="A159" t="s">
        <v>173</v>
      </c>
      <c r="B159">
        <v>1.1972087028789807E-3</v>
      </c>
      <c r="C159">
        <v>1.1541459535840521E-3</v>
      </c>
      <c r="D159">
        <v>1.2198694825897251E-2</v>
      </c>
      <c r="E159">
        <v>2.2132154458056226E-3</v>
      </c>
      <c r="F159">
        <v>1.1446830407948107E-3</v>
      </c>
      <c r="G159">
        <v>1.1552727164248855E-3</v>
      </c>
      <c r="H159">
        <v>1.7312206807938719E-3</v>
      </c>
      <c r="I159">
        <v>1.1628386215416687E-2</v>
      </c>
      <c r="J159">
        <v>2.9086254069287491E-3</v>
      </c>
      <c r="K159">
        <v>4.0011798114741697E-2</v>
      </c>
      <c r="L159">
        <v>5.1713419891337799E-2</v>
      </c>
      <c r="M159">
        <v>5.9097713520410511E-3</v>
      </c>
      <c r="N159">
        <v>2.90862540692875E-3</v>
      </c>
      <c r="O159">
        <v>1.1967108987796292E-2</v>
      </c>
      <c r="P159">
        <v>3.1200627770213772E-3</v>
      </c>
    </row>
    <row r="160" spans="1:16" hidden="1" outlineLevel="1" x14ac:dyDescent="0.35">
      <c r="A160" t="s">
        <v>172</v>
      </c>
      <c r="B160">
        <v>5.2937888155526569E-4</v>
      </c>
      <c r="C160">
        <v>3.917921108521556E-4</v>
      </c>
      <c r="D160">
        <v>2.1610242976377969E-3</v>
      </c>
      <c r="E160">
        <v>5.2020876259957754E-4</v>
      </c>
      <c r="F160">
        <v>3.6162208874201821E-4</v>
      </c>
      <c r="G160">
        <v>3.9517239937465526E-4</v>
      </c>
      <c r="H160">
        <v>6.1758740021374545E-4</v>
      </c>
      <c r="I160">
        <v>2.892483192737114E-3</v>
      </c>
      <c r="J160">
        <v>1.4720000000000002E-3</v>
      </c>
      <c r="K160">
        <v>1.2372683676221579E-2</v>
      </c>
      <c r="L160">
        <v>1.576363971548753E-2</v>
      </c>
      <c r="M160">
        <v>1.0788045713859542E-3</v>
      </c>
      <c r="N160">
        <v>0</v>
      </c>
      <c r="O160">
        <v>5.0292807643659711E-2</v>
      </c>
      <c r="P160">
        <v>1.3723511346915861E-2</v>
      </c>
    </row>
    <row r="161" spans="1:16" hidden="1" outlineLevel="1" x14ac:dyDescent="0.35">
      <c r="A161" t="s">
        <v>171</v>
      </c>
      <c r="B161">
        <v>1.873474790957403</v>
      </c>
      <c r="C161">
        <v>1.4283320730140046</v>
      </c>
      <c r="D161">
        <v>2.0957774263695885</v>
      </c>
      <c r="E161">
        <v>2.2167159694685967</v>
      </c>
      <c r="F161">
        <v>1.9445082829291485</v>
      </c>
      <c r="G161">
        <v>2.3630822853498352</v>
      </c>
      <c r="H161">
        <v>2.6370753964541791</v>
      </c>
      <c r="I161">
        <v>2.7216981157581208</v>
      </c>
      <c r="J161">
        <v>6.3466544439878954</v>
      </c>
      <c r="K161">
        <v>8.378906042866074</v>
      </c>
      <c r="L161">
        <v>9.5687724694889411</v>
      </c>
      <c r="M161">
        <v>10.709245580006154</v>
      </c>
      <c r="N161">
        <v>13.081414979034955</v>
      </c>
      <c r="O161">
        <v>0.74755874704998582</v>
      </c>
      <c r="P161">
        <v>1.3024651210680576</v>
      </c>
    </row>
    <row r="162" spans="1:16" hidden="1" outlineLevel="1" x14ac:dyDescent="0.35">
      <c r="A162" t="s">
        <v>170</v>
      </c>
      <c r="B162">
        <v>137.77716343221371</v>
      </c>
      <c r="C162">
        <v>105.20672216237703</v>
      </c>
      <c r="D162">
        <v>155.24195125040356</v>
      </c>
      <c r="E162">
        <v>108.12649629204803</v>
      </c>
      <c r="F162">
        <v>127.42644417056245</v>
      </c>
      <c r="G162">
        <v>136.63059190325339</v>
      </c>
      <c r="H162">
        <v>193.82834334130737</v>
      </c>
      <c r="I162">
        <v>201.48167810333669</v>
      </c>
      <c r="J162">
        <v>464.06587958096151</v>
      </c>
      <c r="K162">
        <v>620.94689797359149</v>
      </c>
      <c r="L162">
        <v>709.07575172677457</v>
      </c>
      <c r="M162">
        <v>553.62633841093623</v>
      </c>
      <c r="N162">
        <v>756.34358239298763</v>
      </c>
      <c r="O162">
        <v>56.748677677640003</v>
      </c>
      <c r="P162">
        <v>95.73337556423904</v>
      </c>
    </row>
    <row r="163" spans="1:16" hidden="1" outlineLevel="1" x14ac:dyDescent="0.35">
      <c r="A163" t="s">
        <v>169</v>
      </c>
      <c r="B163">
        <v>4.9419846407977965E-4</v>
      </c>
      <c r="C163">
        <v>3.7707708783352482E-4</v>
      </c>
      <c r="D163">
        <v>5.9735412224952065E-4</v>
      </c>
      <c r="E163">
        <v>4.1399419944932668E-4</v>
      </c>
      <c r="F163">
        <v>0</v>
      </c>
      <c r="G163">
        <v>0</v>
      </c>
      <c r="H163">
        <v>6.9589727590046416E-4</v>
      </c>
      <c r="I163">
        <v>7.7575870820557067E-4</v>
      </c>
      <c r="J163">
        <v>1.6681419117762651E-3</v>
      </c>
      <c r="K163">
        <v>2.388218329709603E-3</v>
      </c>
      <c r="L163">
        <v>2.7273629382574267E-3</v>
      </c>
      <c r="M163">
        <v>2.1206322522773599E-3</v>
      </c>
      <c r="N163">
        <v>0</v>
      </c>
      <c r="O163">
        <v>1.9275397535925486E-4</v>
      </c>
      <c r="P163">
        <v>3.4315532034338272E-4</v>
      </c>
    </row>
    <row r="164" spans="1:16" hidden="1" outlineLevel="1" x14ac:dyDescent="0.35">
      <c r="A164" t="s">
        <v>168</v>
      </c>
      <c r="B164">
        <v>1.8583598842369719E-2</v>
      </c>
      <c r="C164">
        <v>1.8583362266760984E-2</v>
      </c>
      <c r="D164">
        <v>1.858368989945447E-2</v>
      </c>
      <c r="E164">
        <v>3.5460277812337425E-2</v>
      </c>
      <c r="F164">
        <v>1.8583589704019556E-2</v>
      </c>
      <c r="G164">
        <v>1.858362453880082E-2</v>
      </c>
      <c r="H164">
        <v>2.9005420915813381E-2</v>
      </c>
      <c r="I164">
        <v>2.90054975147475E-2</v>
      </c>
      <c r="J164">
        <v>8.962141502274E-2</v>
      </c>
      <c r="K164">
        <v>9.1065921261945348E-2</v>
      </c>
      <c r="L164">
        <v>8.9829197092297086E-2</v>
      </c>
      <c r="M164">
        <v>0.17102834035069897</v>
      </c>
      <c r="N164">
        <v>8.9642132707065572E-2</v>
      </c>
      <c r="O164">
        <v>1.3939595294399997E-2</v>
      </c>
      <c r="P164">
        <v>8.2326187488589494E-3</v>
      </c>
    </row>
    <row r="165" spans="1:16" hidden="1" outlineLevel="1" x14ac:dyDescent="0.35">
      <c r="A165" t="s">
        <v>167</v>
      </c>
      <c r="B165">
        <v>1.8578930673599996E-2</v>
      </c>
      <c r="C165">
        <v>1.8578930673600006E-2</v>
      </c>
      <c r="D165">
        <v>1.8578930673600006E-2</v>
      </c>
      <c r="E165">
        <v>3.5451873665150131E-2</v>
      </c>
      <c r="F165">
        <v>1.8578930673599996E-2</v>
      </c>
      <c r="G165">
        <v>1.8578930673600013E-2</v>
      </c>
      <c r="H165">
        <v>2.9000765851200008E-2</v>
      </c>
      <c r="I165">
        <v>2.9000765851200004E-2</v>
      </c>
      <c r="J165">
        <v>8.9616235822740017E-2</v>
      </c>
      <c r="K165">
        <v>9.1060742061945282E-2</v>
      </c>
      <c r="L165">
        <v>8.9821899081603096E-2</v>
      </c>
      <c r="M165">
        <v>0.17100356993357932</v>
      </c>
      <c r="N165">
        <v>8.9616235822740017E-2</v>
      </c>
      <c r="O165">
        <v>1.3905731294399997E-2</v>
      </c>
      <c r="P165">
        <v>8.2286813263879061E-3</v>
      </c>
    </row>
    <row r="166" spans="1:16" hidden="1" outlineLevel="1" x14ac:dyDescent="0.35">
      <c r="A166" t="s">
        <v>166</v>
      </c>
      <c r="B166">
        <v>7.392573092844069E-4</v>
      </c>
      <c r="C166">
        <v>7.047090309511676E-4</v>
      </c>
      <c r="D166">
        <v>7.4528995138858629E-4</v>
      </c>
      <c r="E166">
        <v>1.32644996934406E-3</v>
      </c>
      <c r="F166">
        <v>7.2933201390167253E-4</v>
      </c>
      <c r="G166">
        <v>7.3411655012170897E-4</v>
      </c>
      <c r="H166">
        <v>7.9154046066997762E-4</v>
      </c>
      <c r="I166">
        <v>7.9270460806283357E-4</v>
      </c>
      <c r="J166">
        <v>1.116931492903022E-3</v>
      </c>
      <c r="K166">
        <v>1.1350209422996947E-3</v>
      </c>
      <c r="L166">
        <v>1.3942024312232364E-3</v>
      </c>
      <c r="M166">
        <v>4.1280561762562992E-3</v>
      </c>
      <c r="N166">
        <v>3.9332273069068845E-3</v>
      </c>
      <c r="O166">
        <v>4.716380933370512E-3</v>
      </c>
      <c r="P166">
        <v>5.8587521503739894E-4</v>
      </c>
    </row>
    <row r="167" spans="1:16" hidden="1" outlineLevel="1" x14ac:dyDescent="0.35">
      <c r="A167" t="s">
        <v>165</v>
      </c>
      <c r="B167">
        <v>8.9416992420000006E-5</v>
      </c>
      <c r="C167">
        <v>8.9416992420000033E-5</v>
      </c>
      <c r="D167">
        <v>8.9416992420000019E-5</v>
      </c>
      <c r="E167">
        <v>1.7062337841089979E-4</v>
      </c>
      <c r="F167">
        <v>8.9416992419999965E-5</v>
      </c>
      <c r="G167">
        <v>8.9416992420000046E-5</v>
      </c>
      <c r="H167">
        <v>1.3996141614000001E-4</v>
      </c>
      <c r="I167">
        <v>1.3996141614000001E-4</v>
      </c>
      <c r="J167">
        <v>3.7630584532799994E-4</v>
      </c>
      <c r="K167">
        <v>4.1488072785223287E-4</v>
      </c>
      <c r="L167">
        <v>3.8179798917263997E-4</v>
      </c>
      <c r="M167">
        <v>7.1805786470706336E-4</v>
      </c>
      <c r="N167">
        <v>3.7630584532800005E-4</v>
      </c>
      <c r="O167">
        <v>6.1799284679999974E-5</v>
      </c>
      <c r="P167">
        <v>3.9052341803189374E-5</v>
      </c>
    </row>
    <row r="168" spans="1:16" hidden="1" outlineLevel="1" x14ac:dyDescent="0.35">
      <c r="A168" t="s">
        <v>164</v>
      </c>
      <c r="B168">
        <v>0.25923962028126563</v>
      </c>
      <c r="C168">
        <v>0.25364953805039048</v>
      </c>
      <c r="D168">
        <v>0.26142871118258199</v>
      </c>
      <c r="E168">
        <v>0.48267628993822587</v>
      </c>
      <c r="F168">
        <v>0.25883039626463278</v>
      </c>
      <c r="G168">
        <v>0.25964670529515654</v>
      </c>
      <c r="H168">
        <v>0.34283466342921864</v>
      </c>
      <c r="I168">
        <v>0.34468010041935854</v>
      </c>
      <c r="J168">
        <v>0.861631946503298</v>
      </c>
      <c r="K168">
        <v>0.86340250527544837</v>
      </c>
      <c r="L168">
        <v>0.91197152973658913</v>
      </c>
      <c r="M168">
        <v>1.9926497509204351</v>
      </c>
      <c r="N168">
        <v>1.3464661924829417</v>
      </c>
      <c r="O168">
        <v>0.90730045926113612</v>
      </c>
      <c r="P168">
        <v>0.15886317761507465</v>
      </c>
    </row>
    <row r="169" spans="1:16" hidden="1" outlineLevel="1" x14ac:dyDescent="0.35">
      <c r="A169" t="s">
        <v>163</v>
      </c>
      <c r="B169">
        <v>0.14965191233639996</v>
      </c>
      <c r="C169">
        <v>0.14965191233640007</v>
      </c>
      <c r="D169">
        <v>0.14965191233639999</v>
      </c>
      <c r="E169">
        <v>0.28556222008175192</v>
      </c>
      <c r="F169">
        <v>0.14965191233639996</v>
      </c>
      <c r="G169">
        <v>0.14965191233640013</v>
      </c>
      <c r="H169">
        <v>0.23347441685880002</v>
      </c>
      <c r="I169">
        <v>0.23347441685880002</v>
      </c>
      <c r="J169">
        <v>0.73960546943285999</v>
      </c>
      <c r="K169">
        <v>0.74103356082843785</v>
      </c>
      <c r="L169">
        <v>0.73980879560923607</v>
      </c>
      <c r="M169">
        <v>1.4112975673915431</v>
      </c>
      <c r="N169">
        <v>0.73960546943286021</v>
      </c>
      <c r="O169">
        <v>0.11366437216559998</v>
      </c>
      <c r="P169">
        <v>6.6459207035341111E-2</v>
      </c>
    </row>
    <row r="170" spans="1:16" hidden="1" outlineLevel="1" x14ac:dyDescent="0.35">
      <c r="A170" t="s">
        <v>162</v>
      </c>
      <c r="B170">
        <v>9.8213193820263188E-3</v>
      </c>
      <c r="C170">
        <v>9.6197796010630172E-3</v>
      </c>
      <c r="D170">
        <v>9.9742155498012113E-3</v>
      </c>
      <c r="E170">
        <v>1.8187208367905914E-2</v>
      </c>
      <c r="F170">
        <v>9.5429248754975628E-3</v>
      </c>
      <c r="G170">
        <v>9.5630702911608852E-3</v>
      </c>
      <c r="H170">
        <v>1.376277647446867E-2</v>
      </c>
      <c r="I170">
        <v>1.3907349035498159E-2</v>
      </c>
      <c r="J170">
        <v>3.7537682596047693E-2</v>
      </c>
      <c r="K170">
        <v>3.8303787792668242E-2</v>
      </c>
      <c r="L170">
        <v>3.9573564120387553E-2</v>
      </c>
      <c r="M170">
        <v>7.9804513057015164E-2</v>
      </c>
      <c r="N170">
        <v>4.8597126114608757E-2</v>
      </c>
      <c r="O170">
        <v>2.4871092001471161E-2</v>
      </c>
      <c r="P170">
        <v>5.5058220260331033E-3</v>
      </c>
    </row>
    <row r="171" spans="1:16" hidden="1" outlineLevel="1" x14ac:dyDescent="0.35">
      <c r="A171" t="s">
        <v>161</v>
      </c>
      <c r="B171">
        <v>6.8485458376799984E-3</v>
      </c>
      <c r="C171">
        <v>6.8485458376800019E-3</v>
      </c>
      <c r="D171">
        <v>6.8485458376800002E-3</v>
      </c>
      <c r="E171">
        <v>1.306823229457562E-2</v>
      </c>
      <c r="F171">
        <v>6.8485458376799984E-3</v>
      </c>
      <c r="G171">
        <v>6.8485458376800028E-3</v>
      </c>
      <c r="H171">
        <v>1.0686116104560002E-2</v>
      </c>
      <c r="I171">
        <v>1.068611610456E-2</v>
      </c>
      <c r="J171">
        <v>3.3620614697434492E-2</v>
      </c>
      <c r="K171">
        <v>3.3815951336599752E-2</v>
      </c>
      <c r="L171">
        <v>3.3648425979030755E-2</v>
      </c>
      <c r="M171">
        <v>6.4154057396414318E-2</v>
      </c>
      <c r="N171">
        <v>3.3620614697434499E-2</v>
      </c>
      <c r="O171">
        <v>5.1805700677199987E-3</v>
      </c>
      <c r="P171">
        <v>3.0391199618170013E-3</v>
      </c>
    </row>
    <row r="172" spans="1:16" hidden="1" outlineLevel="1" x14ac:dyDescent="0.35">
      <c r="A172" t="s">
        <v>160</v>
      </c>
      <c r="B172">
        <v>5.6894819276157556E-3</v>
      </c>
      <c r="C172">
        <v>5.4386113279830213E-3</v>
      </c>
      <c r="D172">
        <v>5.6860240090462911E-3</v>
      </c>
      <c r="E172">
        <v>1.0188691501068825E-2</v>
      </c>
      <c r="F172">
        <v>5.5809974492651172E-3</v>
      </c>
      <c r="G172">
        <v>5.6144577255934002E-3</v>
      </c>
      <c r="H172">
        <v>6.33983349802678E-3</v>
      </c>
      <c r="I172">
        <v>6.2844178930258707E-3</v>
      </c>
      <c r="J172">
        <v>1.0367991491131254E-2</v>
      </c>
      <c r="K172">
        <v>1.0311959314036979E-2</v>
      </c>
      <c r="L172">
        <v>1.2141691224700218E-2</v>
      </c>
      <c r="M172">
        <v>3.3473093216246808E-2</v>
      </c>
      <c r="N172">
        <v>2.9931645975981368E-2</v>
      </c>
      <c r="O172">
        <v>3.3368501310500912E-2</v>
      </c>
      <c r="P172">
        <v>4.3382807395432287E-3</v>
      </c>
    </row>
    <row r="173" spans="1:16" hidden="1" outlineLevel="1" x14ac:dyDescent="0.35">
      <c r="A173" t="s">
        <v>159</v>
      </c>
      <c r="B173">
        <v>1.1058022661399997E-3</v>
      </c>
      <c r="C173">
        <v>1.1058022661400004E-3</v>
      </c>
      <c r="D173">
        <v>1.1058022661400004E-3</v>
      </c>
      <c r="E173">
        <v>2.1100655859348102E-3</v>
      </c>
      <c r="F173">
        <v>1.1058022661399999E-3</v>
      </c>
      <c r="G173">
        <v>1.1058022661400004E-3</v>
      </c>
      <c r="H173">
        <v>1.7280473113800003E-3</v>
      </c>
      <c r="I173">
        <v>1.72804731138E-3</v>
      </c>
      <c r="J173">
        <v>5.0565965440184995E-3</v>
      </c>
      <c r="K173">
        <v>5.3019984562471282E-3</v>
      </c>
      <c r="L173">
        <v>5.0915359272003585E-3</v>
      </c>
      <c r="M173">
        <v>9.6488772687498593E-3</v>
      </c>
      <c r="N173">
        <v>5.0565965440185004E-3</v>
      </c>
      <c r="O173">
        <v>8.018123505599997E-4</v>
      </c>
      <c r="P173">
        <v>4.8698732927439158E-4</v>
      </c>
    </row>
    <row r="174" spans="1:16" hidden="1" outlineLevel="1" x14ac:dyDescent="0.35">
      <c r="A174" t="s">
        <v>158</v>
      </c>
      <c r="B174">
        <v>8.0831903900312695E-4</v>
      </c>
      <c r="C174">
        <v>7.7391327609684622E-4</v>
      </c>
      <c r="D174">
        <v>8.1649298230301089E-4</v>
      </c>
      <c r="E174">
        <v>1.460057295274472E-3</v>
      </c>
      <c r="F174">
        <v>7.9839924865061256E-4</v>
      </c>
      <c r="G174">
        <v>8.0316280006266646E-4</v>
      </c>
      <c r="H174">
        <v>9.0239241273878739E-4</v>
      </c>
      <c r="I174">
        <v>9.0636247026971289E-4</v>
      </c>
      <c r="J174">
        <v>1.2518103231250221E-3</v>
      </c>
      <c r="K174">
        <v>1.4042535407182558E-3</v>
      </c>
      <c r="L174">
        <v>1.5557106201130328E-3</v>
      </c>
      <c r="M174">
        <v>4.384256766262337E-3</v>
      </c>
      <c r="N174">
        <v>4.0556256044026618E-3</v>
      </c>
      <c r="O174">
        <v>4.7303250366905122E-3</v>
      </c>
      <c r="P174">
        <v>6.1324662868080394E-4</v>
      </c>
    </row>
    <row r="175" spans="1:16" hidden="1" outlineLevel="1" x14ac:dyDescent="0.35">
      <c r="A175" t="s">
        <v>157</v>
      </c>
      <c r="B175">
        <v>1.6129087199999998E-4</v>
      </c>
      <c r="C175">
        <v>1.6129087200000001E-4</v>
      </c>
      <c r="D175">
        <v>1.6129087200000001E-4</v>
      </c>
      <c r="E175">
        <v>3.077714061127891E-4</v>
      </c>
      <c r="F175">
        <v>1.6129087199999998E-4</v>
      </c>
      <c r="G175">
        <v>1.6129087200000003E-4</v>
      </c>
      <c r="H175">
        <v>2.5361762399999998E-4</v>
      </c>
      <c r="I175">
        <v>2.5361762399999998E-4</v>
      </c>
      <c r="J175">
        <v>5.1430467554999988E-4</v>
      </c>
      <c r="K175">
        <v>6.7845311182333139E-4</v>
      </c>
      <c r="L175">
        <v>5.3767550042080814E-4</v>
      </c>
      <c r="M175">
        <v>9.8138395063302299E-4</v>
      </c>
      <c r="N175">
        <v>5.143046755500001E-4</v>
      </c>
      <c r="O175">
        <v>9.6143387999999958E-5</v>
      </c>
      <c r="P175">
        <v>6.879569669420933E-5</v>
      </c>
    </row>
    <row r="176" spans="1:16" hidden="1" outlineLevel="1" x14ac:dyDescent="0.35">
      <c r="A176" t="s">
        <v>156</v>
      </c>
      <c r="B176">
        <v>0.12829857075109033</v>
      </c>
      <c r="C176">
        <v>0.12475151292744384</v>
      </c>
      <c r="D176">
        <v>0.12889336801040546</v>
      </c>
      <c r="E176">
        <v>0.23580628349006014</v>
      </c>
      <c r="F176">
        <v>0.12674407801955984</v>
      </c>
      <c r="G176">
        <v>0.12721644604724858</v>
      </c>
      <c r="H176">
        <v>0.1650468179533619</v>
      </c>
      <c r="I176">
        <v>0.16509781794144979</v>
      </c>
      <c r="J176">
        <v>0.28415147264698859</v>
      </c>
      <c r="K176">
        <v>0.34349749176099331</v>
      </c>
      <c r="L176">
        <v>0.32035090503394276</v>
      </c>
      <c r="M176">
        <v>0.73768285876797246</v>
      </c>
      <c r="N176">
        <v>0.5602594324643938</v>
      </c>
      <c r="O176">
        <v>0.49824950556353453</v>
      </c>
      <c r="P176">
        <v>8.1562955882424099E-2</v>
      </c>
    </row>
    <row r="177" spans="1:16" hidden="1" outlineLevel="1" x14ac:dyDescent="0.35">
      <c r="A177" t="s">
        <v>155</v>
      </c>
      <c r="B177">
        <v>6.3566502872399969E-2</v>
      </c>
      <c r="C177">
        <v>6.356650287240001E-2</v>
      </c>
      <c r="D177">
        <v>6.3566502872399983E-2</v>
      </c>
      <c r="E177">
        <v>0.12129608903541172</v>
      </c>
      <c r="F177">
        <v>6.3566502872399969E-2</v>
      </c>
      <c r="G177">
        <v>6.3566502872400038E-2</v>
      </c>
      <c r="H177">
        <v>9.9908580610799991E-2</v>
      </c>
      <c r="I177">
        <v>9.9908580610800019E-2</v>
      </c>
      <c r="J177">
        <v>0.20909144079710998</v>
      </c>
      <c r="K177">
        <v>0.27010541455990711</v>
      </c>
      <c r="L177">
        <v>0.21777837640158937</v>
      </c>
      <c r="M177">
        <v>0.39898331469294512</v>
      </c>
      <c r="N177">
        <v>0.20909144079711006</v>
      </c>
      <c r="O177">
        <v>3.8487533529599986E-2</v>
      </c>
      <c r="P177">
        <v>2.7177214050244519E-2</v>
      </c>
    </row>
    <row r="178" spans="1:16" hidden="1" outlineLevel="1" x14ac:dyDescent="0.35">
      <c r="A178" t="s">
        <v>154</v>
      </c>
      <c r="B178">
        <v>0.64167838861592907</v>
      </c>
      <c r="C178">
        <v>1.4441529920472788E-2</v>
      </c>
      <c r="D178">
        <v>1.2962587229887324E-2</v>
      </c>
      <c r="E178">
        <v>1.2826973697334399E-2</v>
      </c>
      <c r="F178">
        <v>0.57115029313963128</v>
      </c>
      <c r="G178">
        <v>0.9746051294918191</v>
      </c>
      <c r="H178">
        <v>1.1261006601834926</v>
      </c>
      <c r="I178">
        <v>0.1883486661525535</v>
      </c>
      <c r="J178">
        <v>2.5932417269623214</v>
      </c>
      <c r="K178">
        <v>0.80959486121080593</v>
      </c>
      <c r="L178">
        <v>0.73670096176935751</v>
      </c>
      <c r="M178">
        <v>0</v>
      </c>
      <c r="N178">
        <v>0</v>
      </c>
      <c r="O178">
        <v>0</v>
      </c>
      <c r="P178">
        <v>6.0770713810435826</v>
      </c>
    </row>
    <row r="179" spans="1:16" hidden="1" outlineLevel="1" x14ac:dyDescent="0.35">
      <c r="A179" t="s">
        <v>153</v>
      </c>
      <c r="B179">
        <v>0.16069528607637232</v>
      </c>
      <c r="C179">
        <v>3.0532786275657808E-2</v>
      </c>
      <c r="D179">
        <v>2.6657260773708964E-3</v>
      </c>
      <c r="E179">
        <v>5.1008259856644351E-4</v>
      </c>
      <c r="F179">
        <v>1.4498228630163234E-2</v>
      </c>
      <c r="G179">
        <v>0.11983895365513728</v>
      </c>
      <c r="H179">
        <v>0.15837695035426044</v>
      </c>
      <c r="I179">
        <v>1.3496974155877937E-2</v>
      </c>
      <c r="J179">
        <v>3.7137245211187762</v>
      </c>
      <c r="K179">
        <v>7.8124813102319099E-2</v>
      </c>
      <c r="L179">
        <v>8.9112034100222906E-2</v>
      </c>
      <c r="M179">
        <v>0</v>
      </c>
      <c r="N179">
        <v>0</v>
      </c>
      <c r="O179">
        <v>0</v>
      </c>
      <c r="P179">
        <v>1.2247982447269428</v>
      </c>
    </row>
    <row r="180" spans="1:16" hidden="1" outlineLevel="1" x14ac:dyDescent="0.35">
      <c r="A180" t="s">
        <v>152</v>
      </c>
      <c r="B180">
        <v>0.14532131998610809</v>
      </c>
      <c r="C180">
        <v>2.966288070366465E-2</v>
      </c>
      <c r="D180">
        <v>0</v>
      </c>
      <c r="E180">
        <v>0</v>
      </c>
      <c r="F180">
        <v>0</v>
      </c>
      <c r="G180">
        <v>0</v>
      </c>
      <c r="H180">
        <v>0.13460936392898007</v>
      </c>
      <c r="I180">
        <v>0</v>
      </c>
      <c r="J180">
        <v>2.0240761836594876</v>
      </c>
      <c r="K180">
        <v>0</v>
      </c>
      <c r="L180">
        <v>0</v>
      </c>
      <c r="M180">
        <v>0</v>
      </c>
      <c r="N180">
        <v>0</v>
      </c>
      <c r="O180">
        <v>0</v>
      </c>
      <c r="P180">
        <v>0.49154000466284187</v>
      </c>
    </row>
    <row r="181" spans="1:16" hidden="1" outlineLevel="1" x14ac:dyDescent="0.35">
      <c r="A181" t="s">
        <v>151</v>
      </c>
      <c r="B181">
        <v>3.1070061912765564E-2</v>
      </c>
      <c r="C181">
        <v>1.7105342276295676E-2</v>
      </c>
      <c r="D181">
        <v>0.44119855982134559</v>
      </c>
      <c r="E181">
        <v>0.29936129388428667</v>
      </c>
      <c r="F181">
        <v>2.7857948336849226E-2</v>
      </c>
      <c r="G181">
        <v>5.042890886943939E-2</v>
      </c>
      <c r="H181">
        <v>0.16518129466054191</v>
      </c>
      <c r="I181">
        <v>1.4348196060993499</v>
      </c>
      <c r="J181">
        <v>4.6973560347622811</v>
      </c>
      <c r="K181">
        <v>2.3297709032500724</v>
      </c>
      <c r="L181">
        <v>2.5858160490429993</v>
      </c>
      <c r="M181">
        <v>0</v>
      </c>
      <c r="N181">
        <v>0</v>
      </c>
      <c r="O181">
        <v>0</v>
      </c>
      <c r="P181">
        <v>0.19484712483067446</v>
      </c>
    </row>
    <row r="182" spans="1:16" hidden="1" outlineLevel="1" x14ac:dyDescent="0.35">
      <c r="A182" t="s">
        <v>150</v>
      </c>
      <c r="B182">
        <v>0.15532803244979904</v>
      </c>
      <c r="C182">
        <v>2.966288070366465E-2</v>
      </c>
      <c r="D182">
        <v>2.6527901993018128E-3</v>
      </c>
      <c r="E182">
        <v>5.1008259856644351E-4</v>
      </c>
      <c r="F182">
        <v>1.3365775940920442E-2</v>
      </c>
      <c r="G182">
        <v>7.6630830479968035E-2</v>
      </c>
      <c r="H182">
        <v>0.15547100050579943</v>
      </c>
      <c r="I182">
        <v>1.3351175890389127E-2</v>
      </c>
      <c r="J182">
        <v>3.6437245211187763</v>
      </c>
      <c r="K182">
        <v>6.179340796272989E-2</v>
      </c>
      <c r="L182">
        <v>7.4547148094190982E-2</v>
      </c>
      <c r="M182">
        <v>0</v>
      </c>
      <c r="N182">
        <v>0</v>
      </c>
      <c r="O182">
        <v>0</v>
      </c>
      <c r="P182">
        <v>1.1597255654274354</v>
      </c>
    </row>
    <row r="183" spans="1:16" hidden="1" outlineLevel="1" x14ac:dyDescent="0.35">
      <c r="A183" t="s">
        <v>149</v>
      </c>
      <c r="B183">
        <v>0.14532131998610809</v>
      </c>
      <c r="C183">
        <v>2.966288070366465E-2</v>
      </c>
      <c r="D183">
        <v>0</v>
      </c>
      <c r="E183">
        <v>0</v>
      </c>
      <c r="F183">
        <v>0</v>
      </c>
      <c r="G183">
        <v>0</v>
      </c>
      <c r="H183">
        <v>0.13460936392898007</v>
      </c>
      <c r="I183">
        <v>0</v>
      </c>
      <c r="J183">
        <v>2.0240761836594876</v>
      </c>
      <c r="K183">
        <v>0</v>
      </c>
      <c r="L183">
        <v>0</v>
      </c>
      <c r="M183">
        <v>0</v>
      </c>
      <c r="N183">
        <v>0</v>
      </c>
      <c r="O183">
        <v>0</v>
      </c>
      <c r="P183">
        <v>0.49154000466284187</v>
      </c>
    </row>
    <row r="184" spans="1:16" hidden="1" outlineLevel="1" x14ac:dyDescent="0.35">
      <c r="A184" t="s">
        <v>148</v>
      </c>
      <c r="B184">
        <v>5.3672536265732184E-3</v>
      </c>
      <c r="C184">
        <v>5.080000000000002E-3</v>
      </c>
      <c r="D184">
        <v>1.2935878069084128E-5</v>
      </c>
      <c r="E184">
        <v>0</v>
      </c>
      <c r="F184">
        <v>1.1324526892427945E-3</v>
      </c>
      <c r="G184">
        <v>4.3208123175169241E-2</v>
      </c>
      <c r="H184">
        <v>2.9059498484610186E-3</v>
      </c>
      <c r="I184">
        <v>1.457982654888105E-4</v>
      </c>
      <c r="J184">
        <v>7.0000000000000021E-2</v>
      </c>
      <c r="K184">
        <v>1.6331405139589188E-2</v>
      </c>
      <c r="L184">
        <v>1.4564886006031962E-2</v>
      </c>
      <c r="M184">
        <v>0</v>
      </c>
      <c r="N184">
        <v>0</v>
      </c>
      <c r="O184">
        <v>0</v>
      </c>
      <c r="P184">
        <v>6.5072701177246714E-2</v>
      </c>
    </row>
    <row r="185" spans="1:16" hidden="1" outlineLevel="1" x14ac:dyDescent="0.35">
      <c r="A185" t="s">
        <v>147</v>
      </c>
      <c r="B185">
        <v>3.0044754569749837E-2</v>
      </c>
      <c r="C185">
        <v>1.6592182008006804E-2</v>
      </c>
      <c r="D185">
        <v>0.25772222242661907</v>
      </c>
      <c r="E185">
        <v>0.235345632867202</v>
      </c>
      <c r="F185">
        <v>2.6465050920006759E-2</v>
      </c>
      <c r="G185">
        <v>4.8953030829022144E-2</v>
      </c>
      <c r="H185">
        <v>0.15891791881635089</v>
      </c>
      <c r="I185">
        <v>0.91454197218081257</v>
      </c>
      <c r="J185">
        <v>4.5094617933717895</v>
      </c>
      <c r="K185">
        <v>2.0402841243777754</v>
      </c>
      <c r="L185">
        <v>2.2590996077896</v>
      </c>
      <c r="M185">
        <v>0</v>
      </c>
      <c r="N185">
        <v>0</v>
      </c>
      <c r="O185">
        <v>0</v>
      </c>
      <c r="P185">
        <v>0.18705323983744754</v>
      </c>
    </row>
    <row r="186" spans="1:16" hidden="1" outlineLevel="1" x14ac:dyDescent="0.35">
      <c r="A186" t="s">
        <v>146</v>
      </c>
      <c r="B186">
        <v>1.0253073430157296E-3</v>
      </c>
      <c r="C186">
        <v>5.131602682888701E-4</v>
      </c>
      <c r="D186">
        <v>0.18347633739472663</v>
      </c>
      <c r="E186">
        <v>6.4015661017084752E-2</v>
      </c>
      <c r="F186">
        <v>1.3928974168424613E-3</v>
      </c>
      <c r="G186">
        <v>1.4758780404172604E-3</v>
      </c>
      <c r="H186">
        <v>6.2633758441909835E-3</v>
      </c>
      <c r="I186">
        <v>0.5202776339185371</v>
      </c>
      <c r="J186">
        <v>0.18789424139049124</v>
      </c>
      <c r="K186">
        <v>0.28948677887229796</v>
      </c>
      <c r="L186">
        <v>0.32671644125339872</v>
      </c>
      <c r="M186">
        <v>0</v>
      </c>
      <c r="N186">
        <v>0</v>
      </c>
      <c r="O186">
        <v>0</v>
      </c>
      <c r="P186">
        <v>7.7938849932269799E-3</v>
      </c>
    </row>
    <row r="187" spans="1:16" hidden="1" outlineLevel="1" x14ac:dyDescent="0.35">
      <c r="A187" t="s">
        <v>145</v>
      </c>
      <c r="B187">
        <v>9.5972658009702862E-4</v>
      </c>
      <c r="C187">
        <v>1.8398672857325709E-4</v>
      </c>
      <c r="D187">
        <v>4.0099129412761603E-3</v>
      </c>
      <c r="E187">
        <v>3.0016206034352544E-3</v>
      </c>
      <c r="F187">
        <v>1.7919098372861364E-3</v>
      </c>
      <c r="G187">
        <v>1.0307805167671582E-3</v>
      </c>
      <c r="H187">
        <v>2.2295214323256062E-3</v>
      </c>
      <c r="I187">
        <v>3.9925827144446438E-3</v>
      </c>
      <c r="J187">
        <v>6.000000000000001E-3</v>
      </c>
      <c r="K187">
        <v>3.0499008164199214E-2</v>
      </c>
      <c r="L187">
        <v>2.1102699028153284E-2</v>
      </c>
      <c r="M187">
        <v>0</v>
      </c>
      <c r="N187">
        <v>0</v>
      </c>
      <c r="O187">
        <v>0</v>
      </c>
      <c r="P187">
        <v>2E-3</v>
      </c>
    </row>
    <row r="188" spans="1:16" hidden="1" outlineLevel="1" x14ac:dyDescent="0.35">
      <c r="A188" t="s">
        <v>144</v>
      </c>
      <c r="B188">
        <v>4.1204591184111232E-2</v>
      </c>
      <c r="C188">
        <v>6.4726740403951946E-2</v>
      </c>
      <c r="D188">
        <v>3.5906544319804479E-3</v>
      </c>
      <c r="E188">
        <v>5.2528360560116956E-3</v>
      </c>
      <c r="F188">
        <v>3.0717686905084363E-2</v>
      </c>
      <c r="G188">
        <v>4.11782547337744E-2</v>
      </c>
      <c r="H188">
        <v>4.1680846131877537E-2</v>
      </c>
      <c r="I188">
        <v>3.6188948914885801E-3</v>
      </c>
      <c r="J188">
        <v>2E-3</v>
      </c>
      <c r="K188">
        <v>7.6971049726060224E-3</v>
      </c>
      <c r="L188">
        <v>7.0655638311890841E-3</v>
      </c>
      <c r="M188">
        <v>0</v>
      </c>
      <c r="N188">
        <v>0</v>
      </c>
      <c r="O188">
        <v>0</v>
      </c>
      <c r="P188">
        <v>2E-3</v>
      </c>
    </row>
    <row r="189" spans="1:16" hidden="1" outlineLevel="1" x14ac:dyDescent="0.35">
      <c r="A189" t="s">
        <v>143</v>
      </c>
      <c r="B189">
        <v>9.9169375888022195E-3</v>
      </c>
      <c r="C189">
        <v>9.6523440121902854E-3</v>
      </c>
      <c r="D189">
        <v>1.9086276557157632E-2</v>
      </c>
      <c r="E189">
        <v>1.7182088926895062E-2</v>
      </c>
      <c r="F189">
        <v>9.3970127358612016E-3</v>
      </c>
      <c r="G189">
        <v>9.8645279702434824E-3</v>
      </c>
      <c r="H189">
        <v>1.345402333961155E-2</v>
      </c>
      <c r="I189">
        <v>4.0651695151900862E-2</v>
      </c>
      <c r="J189">
        <v>3.3132650759999993E-2</v>
      </c>
      <c r="K189">
        <v>9.3432096453908597E-2</v>
      </c>
      <c r="L189">
        <v>7.7635202544122872E-2</v>
      </c>
      <c r="M189">
        <v>0</v>
      </c>
      <c r="N189">
        <v>0</v>
      </c>
      <c r="O189">
        <v>0</v>
      </c>
      <c r="P189">
        <v>2.0469502114411332E-2</v>
      </c>
    </row>
    <row r="190" spans="1:16" hidden="1" outlineLevel="1" x14ac:dyDescent="0.35">
      <c r="A190" t="s">
        <v>142</v>
      </c>
      <c r="B190">
        <v>1.6002021626778658E-2</v>
      </c>
      <c r="C190">
        <v>1.5658221012190287E-2</v>
      </c>
      <c r="D190">
        <v>2.5094792898394083E-2</v>
      </c>
      <c r="E190">
        <v>2.8642360585854527E-2</v>
      </c>
      <c r="F190">
        <v>1.5422211685275274E-2</v>
      </c>
      <c r="G190">
        <v>1.5870404970243484E-2</v>
      </c>
      <c r="H190">
        <v>2.1140184866287451E-2</v>
      </c>
      <c r="I190">
        <v>4.8132999221009616E-2</v>
      </c>
      <c r="J190">
        <v>6.0449293999999987E-2</v>
      </c>
      <c r="K190">
        <v>0.13006355433364564</v>
      </c>
      <c r="L190">
        <v>0.10274121188296204</v>
      </c>
      <c r="M190">
        <v>0</v>
      </c>
      <c r="N190">
        <v>0</v>
      </c>
      <c r="O190">
        <v>0</v>
      </c>
      <c r="P190">
        <v>2.3015421868950121E-2</v>
      </c>
    </row>
    <row r="191" spans="1:16" hidden="1" outlineLevel="1" x14ac:dyDescent="0.35">
      <c r="A191" t="s">
        <v>141</v>
      </c>
      <c r="B191">
        <v>1.2179144209503339E-3</v>
      </c>
      <c r="C191">
        <v>1.0076310121902854E-3</v>
      </c>
      <c r="D191">
        <v>1.0439718814854502E-2</v>
      </c>
      <c r="E191">
        <v>6.8645316982936298E-4</v>
      </c>
      <c r="F191">
        <v>7.3901073666463154E-4</v>
      </c>
      <c r="G191">
        <v>1.2198149702434817E-3</v>
      </c>
      <c r="H191">
        <v>1.9910280364191864E-3</v>
      </c>
      <c r="I191">
        <v>2.93482138111196E-2</v>
      </c>
      <c r="J191">
        <v>1.8999999999999996E-3</v>
      </c>
      <c r="K191">
        <v>4.6559073308941719E-2</v>
      </c>
      <c r="L191">
        <v>4.5318187513902708E-2</v>
      </c>
      <c r="M191">
        <v>0</v>
      </c>
      <c r="N191">
        <v>0</v>
      </c>
      <c r="O191">
        <v>0</v>
      </c>
      <c r="P191">
        <v>1.6829730219714362E-2</v>
      </c>
    </row>
    <row r="192" spans="1:16" hidden="1" outlineLevel="1" x14ac:dyDescent="0.35">
      <c r="A192" t="s">
        <v>140</v>
      </c>
      <c r="B192">
        <v>9.8651472900954649E-4</v>
      </c>
      <c r="C192">
        <v>9.4446697832854267E-4</v>
      </c>
      <c r="D192">
        <v>9.2548165004139472E-3</v>
      </c>
      <c r="E192">
        <v>1.6510894305126116E-3</v>
      </c>
      <c r="F192">
        <v>9.4988268245417584E-4</v>
      </c>
      <c r="G192">
        <v>9.7629457203652226E-4</v>
      </c>
      <c r="H192">
        <v>1.4876095014721095E-3</v>
      </c>
      <c r="I192">
        <v>2.4658282324194782E-2</v>
      </c>
      <c r="J192">
        <v>2.2167074994399994E-3</v>
      </c>
      <c r="K192">
        <v>3.5575913873333989E-2</v>
      </c>
      <c r="L192">
        <v>3.3520529761341393E-2</v>
      </c>
      <c r="M192">
        <v>0</v>
      </c>
      <c r="N192">
        <v>0</v>
      </c>
      <c r="O192">
        <v>0</v>
      </c>
      <c r="P192">
        <v>3.031729794365153E-3</v>
      </c>
    </row>
    <row r="193" spans="1:16" hidden="1" outlineLevel="1" x14ac:dyDescent="0.35">
      <c r="A193" t="s">
        <v>139</v>
      </c>
      <c r="B193">
        <v>5.6498379811751307E-4</v>
      </c>
      <c r="C193">
        <v>4.5343395548562838E-4</v>
      </c>
      <c r="D193">
        <v>1.4765909639925219E-3</v>
      </c>
      <c r="E193">
        <v>2.7458126793174524E-4</v>
      </c>
      <c r="F193">
        <v>4.6641499632356468E-4</v>
      </c>
      <c r="G193">
        <v>5.4891673660956662E-4</v>
      </c>
      <c r="H193">
        <v>9.4792884329234373E-4</v>
      </c>
      <c r="I193">
        <v>4.9070077707891822E-3</v>
      </c>
      <c r="J193">
        <v>1.5200000000000001E-3</v>
      </c>
      <c r="K193">
        <v>1.0709233297269435E-2</v>
      </c>
      <c r="L193">
        <v>1.0075979143317284E-2</v>
      </c>
      <c r="M193">
        <v>0</v>
      </c>
      <c r="N193">
        <v>0</v>
      </c>
      <c r="O193">
        <v>0</v>
      </c>
      <c r="P193">
        <v>1.3723511346915861E-2</v>
      </c>
    </row>
    <row r="194" spans="1:16" hidden="1" outlineLevel="1" x14ac:dyDescent="0.35">
      <c r="A194" t="s">
        <v>138</v>
      </c>
      <c r="B194">
        <v>1.9466021901589046</v>
      </c>
      <c r="C194">
        <v>1.7844912276924316</v>
      </c>
      <c r="D194">
        <v>2.111945166815739</v>
      </c>
      <c r="E194">
        <v>3.4523220917772179</v>
      </c>
      <c r="F194">
        <v>2.5431243746840813</v>
      </c>
      <c r="G194">
        <v>2.5748635083202815</v>
      </c>
      <c r="H194">
        <v>2.5412149181143215</v>
      </c>
      <c r="I194">
        <v>3.557953893823123</v>
      </c>
      <c r="J194">
        <v>6.628377209110651</v>
      </c>
      <c r="K194">
        <v>8.7731676155553568</v>
      </c>
      <c r="L194">
        <v>8.0705440330291704</v>
      </c>
      <c r="M194">
        <v>0</v>
      </c>
      <c r="N194">
        <v>0</v>
      </c>
      <c r="O194">
        <v>0</v>
      </c>
      <c r="P194">
        <v>1.5927497648614595</v>
      </c>
    </row>
    <row r="195" spans="1:16" hidden="1" outlineLevel="1" x14ac:dyDescent="0.35">
      <c r="A195" t="s">
        <v>137</v>
      </c>
      <c r="B195">
        <v>142.82806048314421</v>
      </c>
      <c r="C195">
        <v>131.29428791464645</v>
      </c>
      <c r="D195">
        <v>156.43953524775614</v>
      </c>
      <c r="E195">
        <v>166.00017485070308</v>
      </c>
      <c r="F195">
        <v>164.35294946534168</v>
      </c>
      <c r="G195">
        <v>148.83600067391106</v>
      </c>
      <c r="H195">
        <v>186.50709842447245</v>
      </c>
      <c r="I195">
        <v>263.24385929155903</v>
      </c>
      <c r="J195">
        <v>480.24846718204799</v>
      </c>
      <c r="K195">
        <v>650.28226793981537</v>
      </c>
      <c r="L195">
        <v>598.24063555180976</v>
      </c>
      <c r="M195">
        <v>0</v>
      </c>
      <c r="N195">
        <v>0</v>
      </c>
      <c r="O195">
        <v>0</v>
      </c>
      <c r="P195">
        <v>115.63595526912904</v>
      </c>
    </row>
    <row r="196" spans="1:16" hidden="1" outlineLevel="1" x14ac:dyDescent="0.35">
      <c r="A196" t="s">
        <v>136</v>
      </c>
      <c r="B196">
        <v>5.1237959783910936E-4</v>
      </c>
      <c r="C196">
        <v>4.7095049842027118E-4</v>
      </c>
      <c r="D196">
        <v>6.0196237228669111E-4</v>
      </c>
      <c r="E196">
        <v>6.3720652918524789E-4</v>
      </c>
      <c r="F196">
        <v>0</v>
      </c>
      <c r="G196">
        <v>0</v>
      </c>
      <c r="H196">
        <v>6.6955253233141768E-4</v>
      </c>
      <c r="I196">
        <v>1.0141145708066101E-3</v>
      </c>
      <c r="J196">
        <v>1.7263732816426016E-3</v>
      </c>
      <c r="K196">
        <v>2.5005937054185072E-3</v>
      </c>
      <c r="L196">
        <v>2.3003266884486779E-3</v>
      </c>
      <c r="M196">
        <v>0</v>
      </c>
      <c r="N196">
        <v>0</v>
      </c>
      <c r="O196">
        <v>0</v>
      </c>
      <c r="P196">
        <v>4.1477269753044567E-4</v>
      </c>
    </row>
    <row r="197" spans="1:16" hidden="1" outlineLevel="1" x14ac:dyDescent="0.35">
      <c r="A197" t="s">
        <v>135</v>
      </c>
      <c r="B197">
        <v>4.3174980828884942E-3</v>
      </c>
      <c r="C197">
        <v>4.003574081160974E-3</v>
      </c>
      <c r="D197">
        <v>4.0142488831075712E-3</v>
      </c>
      <c r="E197">
        <v>7.6394727347336312E-3</v>
      </c>
      <c r="F197">
        <v>4.0802184552199651E-3</v>
      </c>
      <c r="G197">
        <v>4.0038363532008125E-3</v>
      </c>
      <c r="H197">
        <v>7.0689304360764373E-3</v>
      </c>
      <c r="I197">
        <v>6.2986948518093918E-3</v>
      </c>
      <c r="J197">
        <v>2.6321389359359987E-2</v>
      </c>
      <c r="K197">
        <v>4.7370274627396035E-2</v>
      </c>
      <c r="L197">
        <v>1.605857444072771E-2</v>
      </c>
      <c r="M197">
        <v>0</v>
      </c>
      <c r="N197">
        <v>0</v>
      </c>
      <c r="O197">
        <v>0</v>
      </c>
      <c r="P197">
        <v>1.9924256495899568E-3</v>
      </c>
    </row>
    <row r="198" spans="1:16" hidden="1" outlineLevel="1" x14ac:dyDescent="0.35">
      <c r="A198" t="s">
        <v>134</v>
      </c>
      <c r="B198">
        <v>4.3128476663040569E-3</v>
      </c>
      <c r="C198">
        <v>3.9991424880000005E-3</v>
      </c>
      <c r="D198">
        <v>4.0095203467549875E-3</v>
      </c>
      <c r="E198">
        <v>7.631068587546341E-3</v>
      </c>
      <c r="F198">
        <v>4.0755813094894176E-3</v>
      </c>
      <c r="G198">
        <v>3.9991424880000013E-3</v>
      </c>
      <c r="H198">
        <v>7.06427537146306E-3</v>
      </c>
      <c r="I198">
        <v>6.2939631882618962E-3</v>
      </c>
      <c r="J198">
        <v>2.6316210159359987E-2</v>
      </c>
      <c r="K198">
        <v>4.7365095427396045E-2</v>
      </c>
      <c r="L198">
        <v>1.6052379941073884E-2</v>
      </c>
      <c r="M198">
        <v>0</v>
      </c>
      <c r="N198">
        <v>0</v>
      </c>
      <c r="O198">
        <v>0</v>
      </c>
      <c r="P198">
        <v>1.9884882271189162E-3</v>
      </c>
    </row>
    <row r="199" spans="1:16" hidden="1" outlineLevel="1" x14ac:dyDescent="0.35">
      <c r="A199" t="s">
        <v>133</v>
      </c>
      <c r="B199">
        <v>6.8006241234668766E-4</v>
      </c>
      <c r="C199">
        <v>6.4811200407128579E-4</v>
      </c>
      <c r="D199">
        <v>6.8288663037062609E-4</v>
      </c>
      <c r="E199">
        <v>1.2161309230985901E-3</v>
      </c>
      <c r="F199">
        <v>6.6836714521234487E-4</v>
      </c>
      <c r="G199">
        <v>6.7587262130170908E-4</v>
      </c>
      <c r="H199">
        <v>7.0324842092965752E-4</v>
      </c>
      <c r="I199">
        <v>7.0277312566355537E-4</v>
      </c>
      <c r="J199">
        <v>8.7326490284713332E-4</v>
      </c>
      <c r="K199">
        <v>9.726804193092173E-4</v>
      </c>
      <c r="L199">
        <v>9.5667061103114361E-4</v>
      </c>
      <c r="M199">
        <v>0</v>
      </c>
      <c r="N199">
        <v>0</v>
      </c>
      <c r="O199">
        <v>0</v>
      </c>
      <c r="P199">
        <v>5.6247459510031948E-4</v>
      </c>
    </row>
    <row r="200" spans="1:16" hidden="1" outlineLevel="1" x14ac:dyDescent="0.35">
      <c r="A200" t="s">
        <v>132</v>
      </c>
      <c r="B200">
        <v>3.2341380178098164E-5</v>
      </c>
      <c r="C200">
        <v>3.1173063600000003E-5</v>
      </c>
      <c r="D200">
        <v>3.1211913902179651E-5</v>
      </c>
      <c r="E200">
        <v>5.9483698600224584E-5</v>
      </c>
      <c r="F200">
        <v>3.1457972583141384E-5</v>
      </c>
      <c r="G200">
        <v>3.1173063600000003E-5</v>
      </c>
      <c r="H200">
        <v>5.2131564883347271E-5</v>
      </c>
      <c r="I200">
        <v>4.9153625422335755E-5</v>
      </c>
      <c r="J200">
        <v>1.3161765229199995E-4</v>
      </c>
      <c r="K200">
        <v>2.5212706009811994E-4</v>
      </c>
      <c r="L200">
        <v>9.7402731791095928E-5</v>
      </c>
      <c r="M200">
        <v>0</v>
      </c>
      <c r="N200">
        <v>0</v>
      </c>
      <c r="O200">
        <v>0</v>
      </c>
      <c r="P200">
        <v>1.4395276652301838E-5</v>
      </c>
    </row>
    <row r="201" spans="1:16" hidden="1" outlineLevel="1" x14ac:dyDescent="0.35">
      <c r="A201" t="s">
        <v>131</v>
      </c>
      <c r="B201">
        <v>0.14017928905850824</v>
      </c>
      <c r="C201">
        <v>0.13239798631964306</v>
      </c>
      <c r="D201">
        <v>0.13951004053492841</v>
      </c>
      <c r="E201">
        <v>0.25132980673995714</v>
      </c>
      <c r="F201">
        <v>0.13767144192508587</v>
      </c>
      <c r="G201">
        <v>0.13835809827075646</v>
      </c>
      <c r="H201">
        <v>0.16039919013286136</v>
      </c>
      <c r="I201">
        <v>0.15591466918759533</v>
      </c>
      <c r="J201">
        <v>0.33242275994653042</v>
      </c>
      <c r="K201">
        <v>0.49613750346169139</v>
      </c>
      <c r="L201">
        <v>0.26892244654350611</v>
      </c>
      <c r="M201">
        <v>0</v>
      </c>
      <c r="N201">
        <v>0</v>
      </c>
      <c r="O201">
        <v>0</v>
      </c>
      <c r="P201">
        <v>0.10689192048221303</v>
      </c>
    </row>
    <row r="202" spans="1:16" hidden="1" outlineLevel="1" x14ac:dyDescent="0.35">
      <c r="A202" t="s">
        <v>130</v>
      </c>
      <c r="B202">
        <v>3.1000404354877369E-2</v>
      </c>
      <c r="C202">
        <v>2.8363305312000004E-2</v>
      </c>
      <c r="D202">
        <v>2.8450479942373867E-2</v>
      </c>
      <c r="E202">
        <v>5.4122184657049766E-2</v>
      </c>
      <c r="F202">
        <v>2.9005797998436656E-2</v>
      </c>
      <c r="G202">
        <v>2.8363305312000001E-2</v>
      </c>
      <c r="H202">
        <v>5.1049342803325216E-2</v>
      </c>
      <c r="I202">
        <v>4.4609086478740734E-2</v>
      </c>
      <c r="J202">
        <v>0.21037329680903991</v>
      </c>
      <c r="K202">
        <v>0.37372146051162614</v>
      </c>
      <c r="L202">
        <v>0.12279807606220122</v>
      </c>
      <c r="M202">
        <v>0</v>
      </c>
      <c r="N202">
        <v>0</v>
      </c>
      <c r="O202">
        <v>0</v>
      </c>
      <c r="P202">
        <v>1.4459679885168827E-2</v>
      </c>
    </row>
    <row r="203" spans="1:16" hidden="1" outlineLevel="1" x14ac:dyDescent="0.35">
      <c r="A203" t="s">
        <v>129</v>
      </c>
      <c r="B203">
        <v>4.4388483066287922E-3</v>
      </c>
      <c r="C203">
        <v>4.1701264438967437E-3</v>
      </c>
      <c r="D203">
        <v>4.4617607685506948E-3</v>
      </c>
      <c r="E203">
        <v>7.8288262816160817E-3</v>
      </c>
      <c r="F203">
        <v>4.0577995328743314E-3</v>
      </c>
      <c r="G203">
        <v>4.0615397228808796E-3</v>
      </c>
      <c r="H203">
        <v>5.4728133068282468E-3</v>
      </c>
      <c r="I203">
        <v>5.4891889472784847E-3</v>
      </c>
      <c r="J203">
        <v>1.3596995394494696E-2</v>
      </c>
      <c r="K203">
        <v>2.1760088244518076E-2</v>
      </c>
      <c r="L203">
        <v>1.0722501281898099E-2</v>
      </c>
      <c r="M203">
        <v>0</v>
      </c>
      <c r="N203">
        <v>0</v>
      </c>
      <c r="O203">
        <v>0</v>
      </c>
      <c r="P203">
        <v>3.1878338264745313E-3</v>
      </c>
    </row>
    <row r="204" spans="1:16" hidden="1" outlineLevel="1" x14ac:dyDescent="0.35">
      <c r="A204" t="s">
        <v>128</v>
      </c>
      <c r="B204">
        <v>1.466293617646016E-3</v>
      </c>
      <c r="C204">
        <v>1.3470152693999999E-3</v>
      </c>
      <c r="D204">
        <v>1.350959045823049E-3</v>
      </c>
      <c r="E204">
        <v>2.5703425022008397E-3</v>
      </c>
      <c r="F204">
        <v>1.3760767007513688E-3</v>
      </c>
      <c r="G204">
        <v>1.3470152694000002E-3</v>
      </c>
      <c r="H204">
        <v>2.4107118741551023E-3</v>
      </c>
      <c r="I204">
        <v>2.1189836022146762E-3</v>
      </c>
      <c r="J204">
        <v>9.6477470020079944E-3</v>
      </c>
      <c r="K204">
        <v>1.7202017178631519E-2</v>
      </c>
      <c r="L204">
        <v>5.7024358560318518E-3</v>
      </c>
      <c r="M204">
        <v>0</v>
      </c>
      <c r="N204">
        <v>0</v>
      </c>
      <c r="O204">
        <v>0</v>
      </c>
      <c r="P204">
        <v>6.8155373802347263E-4</v>
      </c>
    </row>
    <row r="205" spans="1:16" hidden="1" outlineLevel="1" x14ac:dyDescent="0.35">
      <c r="A205" t="s">
        <v>127</v>
      </c>
      <c r="B205">
        <v>4.8853960681157545E-3</v>
      </c>
      <c r="C205">
        <v>4.6498985903543821E-3</v>
      </c>
      <c r="D205">
        <v>4.8495228454927368E-3</v>
      </c>
      <c r="E205">
        <v>8.6508314868152178E-3</v>
      </c>
      <c r="F205">
        <v>4.7564554176582176E-3</v>
      </c>
      <c r="G205">
        <v>4.806805615653398E-3</v>
      </c>
      <c r="H205">
        <v>5.1183457749960299E-3</v>
      </c>
      <c r="I205">
        <v>5.0295796738533639E-3</v>
      </c>
      <c r="J205">
        <v>6.9144806986680346E-3</v>
      </c>
      <c r="K205">
        <v>7.9525845704729141E-3</v>
      </c>
      <c r="L205">
        <v>7.0408944876960977E-3</v>
      </c>
      <c r="M205">
        <v>0</v>
      </c>
      <c r="N205">
        <v>0</v>
      </c>
      <c r="O205">
        <v>0</v>
      </c>
      <c r="P205">
        <v>4.0084211569299663E-3</v>
      </c>
    </row>
    <row r="206" spans="1:16" hidden="1" outlineLevel="1" x14ac:dyDescent="0.35">
      <c r="A206" t="s">
        <v>126</v>
      </c>
      <c r="B206">
        <v>3.1510000571423048E-4</v>
      </c>
      <c r="C206">
        <v>2.9815015620000005E-4</v>
      </c>
      <c r="D206">
        <v>2.9871189489699614E-4</v>
      </c>
      <c r="E206">
        <v>5.6892303742037977E-4</v>
      </c>
      <c r="F206">
        <v>3.0228140117898251E-4</v>
      </c>
      <c r="G206">
        <v>2.9815015619999999E-4</v>
      </c>
      <c r="H206">
        <v>5.118747559114265E-4</v>
      </c>
      <c r="I206">
        <v>4.697038589339483E-4</v>
      </c>
      <c r="J206">
        <v>1.5913373172839992E-3</v>
      </c>
      <c r="K206">
        <v>2.9409711336285224E-3</v>
      </c>
      <c r="L206">
        <v>1.0569880227022338E-3</v>
      </c>
      <c r="M206">
        <v>0</v>
      </c>
      <c r="N206">
        <v>0</v>
      </c>
      <c r="O206">
        <v>0</v>
      </c>
      <c r="P206">
        <v>1.4267862670233559E-4</v>
      </c>
    </row>
    <row r="207" spans="1:16" hidden="1" outlineLevel="1" x14ac:dyDescent="0.35">
      <c r="A207" t="s">
        <v>125</v>
      </c>
      <c r="B207">
        <v>7.3790003975186802E-4</v>
      </c>
      <c r="C207">
        <v>7.0616356603696415E-4</v>
      </c>
      <c r="D207">
        <v>7.4297045239639522E-4</v>
      </c>
      <c r="E207">
        <v>1.3292775977844947E-3</v>
      </c>
      <c r="F207">
        <v>7.2627575132967368E-4</v>
      </c>
      <c r="G207">
        <v>7.3376618806266641E-4</v>
      </c>
      <c r="H207">
        <v>7.9657250631896706E-4</v>
      </c>
      <c r="I207">
        <v>7.9956708972211043E-4</v>
      </c>
      <c r="J207">
        <v>9.9078026575513331E-4</v>
      </c>
      <c r="K207">
        <v>1.2536871813215321E-3</v>
      </c>
      <c r="L207">
        <v>1.099933636960379E-3</v>
      </c>
      <c r="M207">
        <v>0</v>
      </c>
      <c r="N207">
        <v>0</v>
      </c>
      <c r="O207">
        <v>0</v>
      </c>
      <c r="P207">
        <v>5.8610281509434198E-4</v>
      </c>
    </row>
    <row r="208" spans="1:16" hidden="1" outlineLevel="1" x14ac:dyDescent="0.35">
      <c r="A208" t="s">
        <v>124</v>
      </c>
      <c r="B208">
        <v>9.298046335703771E-5</v>
      </c>
      <c r="C208">
        <v>9.1894259999999976E-5</v>
      </c>
      <c r="D208">
        <v>9.1931154846062714E-5</v>
      </c>
      <c r="E208">
        <v>1.7535044149240029E-4</v>
      </c>
      <c r="F208">
        <v>9.2160039983931475E-5</v>
      </c>
      <c r="G208">
        <v>9.1894260000000003E-5</v>
      </c>
      <c r="H208">
        <v>1.4825990606384722E-4</v>
      </c>
      <c r="I208">
        <v>1.4506962681562531E-4</v>
      </c>
      <c r="J208">
        <v>2.5225301519999992E-4</v>
      </c>
      <c r="K208">
        <v>5.2706046289933809E-4</v>
      </c>
      <c r="L208">
        <v>2.3594030060440234E-4</v>
      </c>
      <c r="M208">
        <v>0</v>
      </c>
      <c r="N208">
        <v>0</v>
      </c>
      <c r="O208">
        <v>0</v>
      </c>
      <c r="P208">
        <v>4.0395437893939522E-5</v>
      </c>
    </row>
    <row r="209" spans="1:16" hidden="1" outlineLevel="1" x14ac:dyDescent="0.35">
      <c r="A209" t="s">
        <v>123</v>
      </c>
      <c r="B209">
        <v>9.9840957917101986E-2</v>
      </c>
      <c r="C209">
        <v>9.6285922567163354E-2</v>
      </c>
      <c r="D209">
        <v>9.9761812474356323E-2</v>
      </c>
      <c r="E209">
        <v>0.18126582346588105</v>
      </c>
      <c r="F209">
        <v>9.7824386854334394E-2</v>
      </c>
      <c r="G209">
        <v>9.8479116866848557E-2</v>
      </c>
      <c r="H209">
        <v>0.12138344800478268</v>
      </c>
      <c r="I209">
        <v>0.12048399995703585</v>
      </c>
      <c r="J209">
        <v>0.17406697636263696</v>
      </c>
      <c r="K209">
        <v>0.27844967328163583</v>
      </c>
      <c r="L209">
        <v>0.17768655231576139</v>
      </c>
      <c r="M209">
        <v>0</v>
      </c>
      <c r="N209">
        <v>0</v>
      </c>
      <c r="O209">
        <v>0</v>
      </c>
      <c r="P209">
        <v>6.995203487650839E-2</v>
      </c>
    </row>
    <row r="210" spans="1:16" hidden="1" outlineLevel="1" x14ac:dyDescent="0.35">
      <c r="A210" t="s">
        <v>122</v>
      </c>
      <c r="B210">
        <v>3.5296984350781491E-2</v>
      </c>
      <c r="C210">
        <v>3.4829173691999997E-2</v>
      </c>
      <c r="D210">
        <v>3.4845005222472851E-2</v>
      </c>
      <c r="E210">
        <v>6.6460200927758659E-2</v>
      </c>
      <c r="F210">
        <v>3.4943573363617794E-2</v>
      </c>
      <c r="G210">
        <v>3.4829173692000004E-2</v>
      </c>
      <c r="H210">
        <v>5.6321471762025926E-2</v>
      </c>
      <c r="I210">
        <v>5.4979291631767055E-2</v>
      </c>
      <c r="J210">
        <v>9.8838380021039965E-2</v>
      </c>
      <c r="K210">
        <v>0.20490886396564073</v>
      </c>
      <c r="L210">
        <v>9.0643094330539617E-2</v>
      </c>
      <c r="M210">
        <v>0</v>
      </c>
      <c r="N210">
        <v>0</v>
      </c>
      <c r="O210">
        <v>0</v>
      </c>
      <c r="P210">
        <v>1.5358979584050473E-2</v>
      </c>
    </row>
    <row r="211" spans="1:16" hidden="1" outlineLevel="1" x14ac:dyDescent="0.35">
      <c r="A211" t="s">
        <v>121</v>
      </c>
      <c r="B211">
        <v>1.525709590607121</v>
      </c>
      <c r="C211">
        <v>0.46355895691155535</v>
      </c>
      <c r="D211">
        <v>4.2622652996895612E-2</v>
      </c>
      <c r="E211">
        <v>1.2809388861051449E-2</v>
      </c>
      <c r="F211">
        <v>0.62277465650522557</v>
      </c>
      <c r="G211">
        <v>0.36492293747654153</v>
      </c>
      <c r="H211">
        <v>1.5941116902874992</v>
      </c>
      <c r="I211">
        <v>4.2964882903468324E-2</v>
      </c>
      <c r="J211">
        <v>0.57991770170437973</v>
      </c>
      <c r="K211">
        <v>0.1249650824501173</v>
      </c>
      <c r="L211">
        <v>0.14149780691496391</v>
      </c>
      <c r="M211">
        <v>1.108670357739547E-2</v>
      </c>
      <c r="N211">
        <v>5.1531876425449631E-2</v>
      </c>
      <c r="O211">
        <v>7.1932201474353326</v>
      </c>
      <c r="P211">
        <v>2.0494314995059755</v>
      </c>
    </row>
    <row r="212" spans="1:16" hidden="1" outlineLevel="1" x14ac:dyDescent="0.35">
      <c r="A212" t="s">
        <v>120</v>
      </c>
      <c r="B212">
        <v>0.48633147544973604</v>
      </c>
      <c r="C212">
        <v>0.15873093408062544</v>
      </c>
      <c r="D212">
        <v>6.7402776379339516E-3</v>
      </c>
      <c r="E212">
        <v>5.5880253204423132E-4</v>
      </c>
      <c r="F212">
        <v>0.10270821505679702</v>
      </c>
      <c r="G212">
        <v>7.8979148831137172E-2</v>
      </c>
      <c r="H212">
        <v>0.23543029307145077</v>
      </c>
      <c r="I212">
        <v>7.899628329383972E-3</v>
      </c>
      <c r="J212">
        <v>2.3201152431963625</v>
      </c>
      <c r="K212">
        <v>1.9972095524526338E-2</v>
      </c>
      <c r="L212">
        <v>2.2484598809956114E-2</v>
      </c>
      <c r="M212">
        <v>1.8249854417366821E-3</v>
      </c>
      <c r="N212">
        <v>5.5963074197070792E-2</v>
      </c>
      <c r="O212">
        <v>5.5757239269798191</v>
      </c>
      <c r="P212">
        <v>0.72669761530034171</v>
      </c>
    </row>
    <row r="213" spans="1:16" hidden="1" outlineLevel="1" x14ac:dyDescent="0.35">
      <c r="A213" t="s">
        <v>119</v>
      </c>
      <c r="B213">
        <v>0.3123807676167169</v>
      </c>
      <c r="C213">
        <v>6.3491698999612448E-2</v>
      </c>
      <c r="D213">
        <v>0</v>
      </c>
      <c r="E213">
        <v>0</v>
      </c>
      <c r="F213">
        <v>0</v>
      </c>
      <c r="G213">
        <v>0</v>
      </c>
      <c r="H213">
        <v>0.13781735973549986</v>
      </c>
      <c r="I213">
        <v>0</v>
      </c>
      <c r="J213">
        <v>1.6848492771177925</v>
      </c>
      <c r="K213">
        <v>0</v>
      </c>
      <c r="L213">
        <v>0</v>
      </c>
      <c r="M213">
        <v>0</v>
      </c>
      <c r="N213">
        <v>0</v>
      </c>
      <c r="O213">
        <v>0.52287503172427774</v>
      </c>
      <c r="P213">
        <v>0.20899733375606686</v>
      </c>
    </row>
    <row r="214" spans="1:16" hidden="1" outlineLevel="1" x14ac:dyDescent="0.35">
      <c r="A214" t="s">
        <v>118</v>
      </c>
      <c r="B214">
        <v>7.9835781231341177E-2</v>
      </c>
      <c r="C214">
        <v>2.6609498354098989E-2</v>
      </c>
      <c r="D214">
        <v>0.18757431370995298</v>
      </c>
      <c r="E214">
        <v>0.12307376674860539</v>
      </c>
      <c r="F214">
        <v>4.2367725816348692E-2</v>
      </c>
      <c r="G214">
        <v>3.4147378914172501E-2</v>
      </c>
      <c r="H214">
        <v>4.6232268977376742E-2</v>
      </c>
      <c r="I214">
        <v>0.24475543501183122</v>
      </c>
      <c r="J214">
        <v>0.52187770349574714</v>
      </c>
      <c r="K214">
        <v>0.45659015308810985</v>
      </c>
      <c r="L214">
        <v>0.51755188342379332</v>
      </c>
      <c r="M214">
        <v>2.0585549922774751E-2</v>
      </c>
      <c r="N214">
        <v>0.23563671814100182</v>
      </c>
      <c r="O214">
        <v>0.19206239011625872</v>
      </c>
      <c r="P214">
        <v>5.5132846708329665E-2</v>
      </c>
    </row>
    <row r="215" spans="1:16" hidden="1" outlineLevel="1" x14ac:dyDescent="0.35">
      <c r="A215" t="s">
        <v>117</v>
      </c>
      <c r="B215">
        <v>0.46255953937114902</v>
      </c>
      <c r="C215">
        <v>0.13992020469458205</v>
      </c>
      <c r="D215">
        <v>6.3603702248304639E-3</v>
      </c>
      <c r="E215">
        <v>5.2842757223322558E-4</v>
      </c>
      <c r="F215">
        <v>8.4369261902432172E-2</v>
      </c>
      <c r="G215">
        <v>4.8643764058334635E-2</v>
      </c>
      <c r="H215">
        <v>0.22383266238656943</v>
      </c>
      <c r="I215">
        <v>7.6772734913922577E-3</v>
      </c>
      <c r="J215">
        <v>2.3055481717651616</v>
      </c>
      <c r="K215">
        <v>1.7456769382236392E-2</v>
      </c>
      <c r="L215">
        <v>1.9283978982514202E-2</v>
      </c>
      <c r="M215">
        <v>1.6178986277053413E-3</v>
      </c>
      <c r="N215">
        <v>1.127725564934956E-3</v>
      </c>
      <c r="O215">
        <v>5.4823385066423347</v>
      </c>
      <c r="P215">
        <v>0.66885919960014772</v>
      </c>
    </row>
    <row r="216" spans="1:16" hidden="1" outlineLevel="1" x14ac:dyDescent="0.35">
      <c r="A216" t="s">
        <v>116</v>
      </c>
      <c r="B216">
        <v>0.3123807676167169</v>
      </c>
      <c r="C216">
        <v>6.3491698999612448E-2</v>
      </c>
      <c r="D216">
        <v>0</v>
      </c>
      <c r="E216">
        <v>0</v>
      </c>
      <c r="F216">
        <v>0</v>
      </c>
      <c r="G216">
        <v>0</v>
      </c>
      <c r="H216">
        <v>0.13781735973549986</v>
      </c>
      <c r="I216">
        <v>0</v>
      </c>
      <c r="J216">
        <v>1.6848492771177925</v>
      </c>
      <c r="K216">
        <v>0</v>
      </c>
      <c r="L216">
        <v>0</v>
      </c>
      <c r="M216">
        <v>0</v>
      </c>
      <c r="N216">
        <v>0</v>
      </c>
      <c r="O216">
        <v>0.52287503172427774</v>
      </c>
      <c r="P216">
        <v>0.20899733375606686</v>
      </c>
    </row>
    <row r="217" spans="1:16" hidden="1" outlineLevel="1" x14ac:dyDescent="0.35">
      <c r="A217" t="s">
        <v>115</v>
      </c>
      <c r="B217">
        <v>2.3771936078587109E-2</v>
      </c>
      <c r="C217">
        <v>1.881072938604339E-2</v>
      </c>
      <c r="D217">
        <v>3.7990741310348601E-4</v>
      </c>
      <c r="E217">
        <v>3.0374959811005713E-5</v>
      </c>
      <c r="F217">
        <v>1.8338953154364835E-2</v>
      </c>
      <c r="G217">
        <v>3.0335384772802551E-2</v>
      </c>
      <c r="H217">
        <v>1.1597630684881293E-2</v>
      </c>
      <c r="I217">
        <v>2.2235483799171434E-4</v>
      </c>
      <c r="J217">
        <v>1.4567071431201445E-2</v>
      </c>
      <c r="K217">
        <v>2.5153261422899312E-3</v>
      </c>
      <c r="L217">
        <v>3.200619827441911E-3</v>
      </c>
      <c r="M217">
        <v>2.0708681403134051E-4</v>
      </c>
      <c r="N217">
        <v>5.6393274429346565E-2</v>
      </c>
      <c r="O217">
        <v>9.3385420337482941E-2</v>
      </c>
      <c r="P217">
        <v>6.4500344328615747E-2</v>
      </c>
    </row>
    <row r="218" spans="1:16" hidden="1" outlineLevel="1" x14ac:dyDescent="0.35">
      <c r="A218" t="s">
        <v>114</v>
      </c>
      <c r="B218">
        <v>7.7193955262330707E-2</v>
      </c>
      <c r="C218">
        <v>2.5811213403476023E-2</v>
      </c>
      <c r="D218">
        <v>0.11233785797330774</v>
      </c>
      <c r="E218">
        <v>9.6813756319116151E-2</v>
      </c>
      <c r="F218">
        <v>4.0249339525531259E-2</v>
      </c>
      <c r="G218">
        <v>3.3194593032375048E-2</v>
      </c>
      <c r="H218">
        <v>4.467129608831466E-2</v>
      </c>
      <c r="I218">
        <v>0.15615373694443277</v>
      </c>
      <c r="J218">
        <v>0.50100259535591718</v>
      </c>
      <c r="K218">
        <v>0.40195405389350142</v>
      </c>
      <c r="L218">
        <v>0.45372847516402748</v>
      </c>
      <c r="M218">
        <v>1.8526994930497274E-2</v>
      </c>
      <c r="N218">
        <v>0.22621124941536172</v>
      </c>
      <c r="O218">
        <v>0.18437989451160838</v>
      </c>
      <c r="P218">
        <v>5.2927532839996495E-2</v>
      </c>
    </row>
    <row r="219" spans="1:16" hidden="1" outlineLevel="1" x14ac:dyDescent="0.35">
      <c r="A219" t="s">
        <v>113</v>
      </c>
      <c r="B219">
        <v>2.641825969010476E-3</v>
      </c>
      <c r="C219">
        <v>7.9828495062296968E-4</v>
      </c>
      <c r="D219">
        <v>7.523645573664528E-2</v>
      </c>
      <c r="E219">
        <v>2.626001042948925E-2</v>
      </c>
      <c r="F219">
        <v>2.1183862908174347E-3</v>
      </c>
      <c r="G219">
        <v>9.5278588179744327E-4</v>
      </c>
      <c r="H219">
        <v>1.5609728890620747E-3</v>
      </c>
      <c r="I219">
        <v>8.8601698067398454E-2</v>
      </c>
      <c r="J219">
        <v>2.0875108139829887E-2</v>
      </c>
      <c r="K219">
        <v>5.4636099194608358E-2</v>
      </c>
      <c r="L219">
        <v>6.3823408259765804E-2</v>
      </c>
      <c r="M219">
        <v>2.0585549922774752E-3</v>
      </c>
      <c r="N219">
        <v>9.4254687256400717E-3</v>
      </c>
      <c r="O219">
        <v>7.6824956046503516E-3</v>
      </c>
      <c r="P219">
        <v>2.2053138683331866E-3</v>
      </c>
    </row>
    <row r="220" spans="1:16" hidden="1" outlineLevel="1" x14ac:dyDescent="0.35">
      <c r="A220" t="s">
        <v>112</v>
      </c>
      <c r="B220">
        <v>1.8091304637526003E-3</v>
      </c>
      <c r="C220">
        <v>1.8076084433527387E-3</v>
      </c>
      <c r="D220">
        <v>6.4472154944596859E-3</v>
      </c>
      <c r="E220">
        <v>3.6449951773206853E-3</v>
      </c>
      <c r="F220">
        <v>1.9501790430209093E-3</v>
      </c>
      <c r="G220">
        <v>8.08724119932368E-4</v>
      </c>
      <c r="H220">
        <v>2.4699613138703031E-3</v>
      </c>
      <c r="I220">
        <v>3.0547317060125069E-3</v>
      </c>
      <c r="J220">
        <v>6.2430306133720484E-4</v>
      </c>
      <c r="K220">
        <v>1.8299267705158943E-3</v>
      </c>
      <c r="L220">
        <v>1.5009640138033812E-3</v>
      </c>
      <c r="M220">
        <v>1.6369719585334526E-3</v>
      </c>
      <c r="N220">
        <v>5.1305445699373634E-2</v>
      </c>
      <c r="O220">
        <v>1.3376875114446819E-3</v>
      </c>
      <c r="P220">
        <v>1.2755665771258401E-3</v>
      </c>
    </row>
    <row r="221" spans="1:16" hidden="1" outlineLevel="1" x14ac:dyDescent="0.35">
      <c r="A221" t="s">
        <v>111</v>
      </c>
      <c r="B221">
        <v>6.3182154489254743E-3</v>
      </c>
      <c r="C221">
        <v>1.6777077669954837E-3</v>
      </c>
      <c r="D221">
        <v>1.6818839332395292E-3</v>
      </c>
      <c r="E221">
        <v>2.8349962490272001E-3</v>
      </c>
      <c r="F221">
        <v>5.7690441005070654E-3</v>
      </c>
      <c r="G221">
        <v>2.1335839964279342E-3</v>
      </c>
      <c r="H221">
        <v>3.1093558356370446E-3</v>
      </c>
      <c r="I221">
        <v>9.1274531659209669E-4</v>
      </c>
      <c r="J221">
        <v>2.081010204457349E-4</v>
      </c>
      <c r="K221">
        <v>5.3041455004079882E-4</v>
      </c>
      <c r="L221">
        <v>4.3210282774630397E-4</v>
      </c>
      <c r="M221">
        <v>3.5500596691086911E-4</v>
      </c>
      <c r="N221">
        <v>5.1305445699373634E-2</v>
      </c>
      <c r="O221">
        <v>1.3376875114446819E-3</v>
      </c>
      <c r="P221">
        <v>1.2755665771258401E-3</v>
      </c>
    </row>
    <row r="222" spans="1:16" hidden="1" outlineLevel="1" x14ac:dyDescent="0.35">
      <c r="A222" t="s">
        <v>110</v>
      </c>
      <c r="B222">
        <v>4.7677216389894967E-3</v>
      </c>
      <c r="C222">
        <v>5.9623897942563163E-3</v>
      </c>
      <c r="D222">
        <v>1.3241011460390183E-2</v>
      </c>
      <c r="E222">
        <v>9.5766875679813811E-3</v>
      </c>
      <c r="F222">
        <v>4.9637522768798039E-3</v>
      </c>
      <c r="G222">
        <v>3.6423310426311633E-3</v>
      </c>
      <c r="H222">
        <v>3.6335283285482932E-3</v>
      </c>
      <c r="I222">
        <v>1.1620630563103114E-2</v>
      </c>
      <c r="J222">
        <v>5.7192938437805943E-3</v>
      </c>
      <c r="K222">
        <v>1.3346375104602742E-2</v>
      </c>
      <c r="L222">
        <v>1.2646972304695954E-2</v>
      </c>
      <c r="M222">
        <v>5.7605286722666148E-3</v>
      </c>
      <c r="N222">
        <v>3.3728902174544159E-3</v>
      </c>
      <c r="O222">
        <v>9.1574333278690911E-2</v>
      </c>
      <c r="P222">
        <v>1.5016620425009867E-2</v>
      </c>
    </row>
    <row r="223" spans="1:16" hidden="1" outlineLevel="1" x14ac:dyDescent="0.35">
      <c r="A223" t="s">
        <v>109</v>
      </c>
      <c r="B223">
        <v>8.6043574962816893E-3</v>
      </c>
      <c r="C223">
        <v>1.0894002808410293E-2</v>
      </c>
      <c r="D223">
        <v>1.7406910884408343E-2</v>
      </c>
      <c r="E223">
        <v>1.7319326741585084E-2</v>
      </c>
      <c r="F223">
        <v>9.0958046635553225E-3</v>
      </c>
      <c r="G223">
        <v>6.6184149643631297E-3</v>
      </c>
      <c r="H223">
        <v>6.7060462363278776E-3</v>
      </c>
      <c r="I223">
        <v>1.5984748115995626E-2</v>
      </c>
      <c r="J223">
        <v>1.148038631226274E-2</v>
      </c>
      <c r="K223">
        <v>1.7855486447365582E-2</v>
      </c>
      <c r="L223">
        <v>1.6441159576268009E-2</v>
      </c>
      <c r="M223">
        <v>1.131415234349032E-2</v>
      </c>
      <c r="N223">
        <v>6.2135818793951749E-3</v>
      </c>
      <c r="O223">
        <v>9.9836600323754326E-2</v>
      </c>
      <c r="P223">
        <v>1.8955908040317399E-2</v>
      </c>
    </row>
    <row r="224" spans="1:16" hidden="1" outlineLevel="1" x14ac:dyDescent="0.35">
      <c r="A224" t="s">
        <v>108</v>
      </c>
      <c r="B224">
        <v>4.5862820327653004E-4</v>
      </c>
      <c r="C224">
        <v>4.2347965078342345E-4</v>
      </c>
      <c r="D224">
        <v>8.562107720344693E-3</v>
      </c>
      <c r="E224">
        <v>8.8059107118818416E-4</v>
      </c>
      <c r="F224">
        <v>3.2286362397225115E-4</v>
      </c>
      <c r="G224">
        <v>2.997611016002825E-4</v>
      </c>
      <c r="H224">
        <v>1.8826522368363841E-4</v>
      </c>
      <c r="I224">
        <v>6.7270762725966261E-3</v>
      </c>
      <c r="J224">
        <v>4.8117539913284762E-4</v>
      </c>
      <c r="K224">
        <v>8.488765055411256E-3</v>
      </c>
      <c r="L224">
        <v>8.8268429076634285E-3</v>
      </c>
      <c r="M224">
        <v>2.4719837123911661E-4</v>
      </c>
      <c r="N224">
        <v>5.5280870980642046E-4</v>
      </c>
      <c r="O224">
        <v>8.2591373709961544E-2</v>
      </c>
      <c r="P224">
        <v>1.0733720685156179E-2</v>
      </c>
    </row>
    <row r="225" spans="1:16" hidden="1" outlineLevel="1" x14ac:dyDescent="0.35">
      <c r="A225" t="s">
        <v>107</v>
      </c>
      <c r="B225">
        <v>4.3162888619422302E-4</v>
      </c>
      <c r="C225">
        <v>5.1674767811194834E-4</v>
      </c>
      <c r="D225">
        <v>7.028001297349218E-3</v>
      </c>
      <c r="E225">
        <v>8.8768323066124759E-4</v>
      </c>
      <c r="F225">
        <v>4.3943235920461962E-4</v>
      </c>
      <c r="G225">
        <v>3.1847261076658334E-4</v>
      </c>
      <c r="H225">
        <v>3.323271367846841E-4</v>
      </c>
      <c r="I225">
        <v>5.4969342264991851E-3</v>
      </c>
      <c r="J225">
        <v>3.5058013550584111E-4</v>
      </c>
      <c r="K225">
        <v>6.0935584403858829E-3</v>
      </c>
      <c r="L225">
        <v>6.2712762818507399E-3</v>
      </c>
      <c r="M225">
        <v>3.7503477894884591E-4</v>
      </c>
      <c r="N225">
        <v>1.7286479486691651E-4</v>
      </c>
      <c r="O225">
        <v>1.6034152141751089E-2</v>
      </c>
      <c r="P225">
        <v>2.0610773914211179E-3</v>
      </c>
    </row>
    <row r="226" spans="1:16" hidden="1" outlineLevel="1" x14ac:dyDescent="0.35">
      <c r="A226" t="s">
        <v>106</v>
      </c>
      <c r="B226">
        <v>2.4004242723066471E-4</v>
      </c>
      <c r="C226">
        <v>1.9056584285254054E-4</v>
      </c>
      <c r="D226">
        <v>1.4184095410502012E-3</v>
      </c>
      <c r="E226">
        <v>3.5223642847527362E-4</v>
      </c>
      <c r="F226">
        <v>1.7782339030457568E-4</v>
      </c>
      <c r="G226">
        <v>1.3489249572012715E-4</v>
      </c>
      <c r="H226">
        <v>9.8808090041047623E-5</v>
      </c>
      <c r="I226">
        <v>1.3082866897740123E-3</v>
      </c>
      <c r="J226">
        <v>3.8494031930627821E-4</v>
      </c>
      <c r="K226">
        <v>1.9838432841067519E-3</v>
      </c>
      <c r="L226">
        <v>2.0020506273808482E-3</v>
      </c>
      <c r="M226">
        <v>1.1123926705760244E-4</v>
      </c>
      <c r="N226">
        <v>0</v>
      </c>
      <c r="O226">
        <v>6.727606070041324E-2</v>
      </c>
      <c r="P226">
        <v>8.7526261974665443E-3</v>
      </c>
    </row>
    <row r="227" spans="1:16" hidden="1" outlineLevel="1" x14ac:dyDescent="0.35">
      <c r="A227" t="s">
        <v>105</v>
      </c>
      <c r="B227">
        <v>72.481353052379092</v>
      </c>
      <c r="C227">
        <v>73.337638712419832</v>
      </c>
      <c r="D227">
        <v>73.997433941558242</v>
      </c>
      <c r="E227">
        <v>54.998892972438561</v>
      </c>
      <c r="F227">
        <v>65.091273228758951</v>
      </c>
      <c r="G227">
        <v>57.729268229993721</v>
      </c>
      <c r="H227">
        <v>73.008090494819683</v>
      </c>
      <c r="I227">
        <v>73.964324569197416</v>
      </c>
      <c r="J227">
        <v>67.835269168278828</v>
      </c>
      <c r="K227">
        <v>74.071217522317951</v>
      </c>
      <c r="L227">
        <v>74.125387274986593</v>
      </c>
      <c r="M227">
        <v>48.148514014185032</v>
      </c>
      <c r="N227">
        <v>57.757004847650293</v>
      </c>
      <c r="O227">
        <v>75.911997420378654</v>
      </c>
      <c r="P227">
        <v>72.936968642061998</v>
      </c>
    </row>
    <row r="228" spans="1:16" hidden="1" outlineLevel="1" x14ac:dyDescent="0.35">
      <c r="A228" t="s">
        <v>104</v>
      </c>
      <c r="B228">
        <v>2.6036778157363801E-4</v>
      </c>
      <c r="C228">
        <v>2.6335121627031914E-4</v>
      </c>
      <c r="D228">
        <v>2.8502746271310311E-4</v>
      </c>
      <c r="E228">
        <v>2.1121704933918555E-4</v>
      </c>
      <c r="F228">
        <v>0</v>
      </c>
      <c r="G228">
        <v>0</v>
      </c>
      <c r="H228">
        <v>2.6246027414768882E-4</v>
      </c>
      <c r="I228">
        <v>2.85027462713103E-4</v>
      </c>
      <c r="J228">
        <v>2.4391599365824589E-4</v>
      </c>
      <c r="K228">
        <v>2.8502746271310289E-4</v>
      </c>
      <c r="L228">
        <v>2.85027462713103E-4</v>
      </c>
      <c r="M228">
        <v>1.8473800462623024E-4</v>
      </c>
      <c r="N228">
        <v>0</v>
      </c>
      <c r="O228">
        <v>2.5784458561939122E-4</v>
      </c>
      <c r="P228">
        <v>2.6160703938980356E-4</v>
      </c>
    </row>
    <row r="229" spans="1:16" hidden="1" outlineLevel="1" x14ac:dyDescent="0.35">
      <c r="A229" t="s">
        <v>103</v>
      </c>
      <c r="B229">
        <v>8.7321405341319949E-3</v>
      </c>
      <c r="C229">
        <v>1.1224206781613009E-2</v>
      </c>
      <c r="D229">
        <v>9.4815668120746266E-3</v>
      </c>
      <c r="E229">
        <v>1.7622004346460371E-2</v>
      </c>
      <c r="F229">
        <v>9.4044978968645006E-3</v>
      </c>
      <c r="G229">
        <v>6.7735375871971941E-3</v>
      </c>
      <c r="H229">
        <v>7.6805028842107347E-3</v>
      </c>
      <c r="I229">
        <v>1.0909186515807273E-2</v>
      </c>
      <c r="J229">
        <v>1.3716018141181839E-2</v>
      </c>
      <c r="K229">
        <v>1.0175066027912228E-2</v>
      </c>
      <c r="L229">
        <v>8.9554785581632962E-3</v>
      </c>
      <c r="M229">
        <v>1.3222858665055182E-2</v>
      </c>
      <c r="N229">
        <v>6.7641861712957954E-3</v>
      </c>
      <c r="O229">
        <v>2.0251083757284603E-2</v>
      </c>
      <c r="P229">
        <v>9.636234684054468E-3</v>
      </c>
    </row>
    <row r="230" spans="1:16" hidden="1" outlineLevel="1" x14ac:dyDescent="0.35">
      <c r="A230" t="s">
        <v>102</v>
      </c>
      <c r="B230">
        <v>8.7308129786310799E-3</v>
      </c>
      <c r="C230">
        <v>1.12225899228159E-2</v>
      </c>
      <c r="D230">
        <v>9.4800992618986231E-3</v>
      </c>
      <c r="E230">
        <v>1.7619481519798651E-2</v>
      </c>
      <c r="F230">
        <v>9.4030754931826808E-3</v>
      </c>
      <c r="G230">
        <v>6.7725041145008181E-3</v>
      </c>
      <c r="H230">
        <v>7.6797581961466858E-3</v>
      </c>
      <c r="I230">
        <v>1.0908111376963275E-2</v>
      </c>
      <c r="J230">
        <v>1.3715479242779294E-2</v>
      </c>
      <c r="K230">
        <v>1.017467084068811E-2</v>
      </c>
      <c r="L230">
        <v>8.9542758835686274E-3</v>
      </c>
      <c r="M230">
        <v>1.3221556606076287E-2</v>
      </c>
      <c r="N230">
        <v>6.7628575201032493E-3</v>
      </c>
      <c r="O230">
        <v>2.0205784307397043E-2</v>
      </c>
      <c r="P230">
        <v>9.6337234618024247E-3</v>
      </c>
    </row>
    <row r="231" spans="1:16" hidden="1" outlineLevel="1" x14ac:dyDescent="0.35">
      <c r="A231" t="s">
        <v>101</v>
      </c>
      <c r="B231">
        <v>2.2629748554779051E-4</v>
      </c>
      <c r="C231">
        <v>2.7732757361155735E-4</v>
      </c>
      <c r="D231">
        <v>2.4538625308597817E-4</v>
      </c>
      <c r="E231">
        <v>4.2677881294407924E-4</v>
      </c>
      <c r="F231">
        <v>2.3779000721048079E-4</v>
      </c>
      <c r="G231">
        <v>1.7250226018269559E-4</v>
      </c>
      <c r="H231">
        <v>1.4161155168740069E-4</v>
      </c>
      <c r="I231">
        <v>1.980393059670646E-4</v>
      </c>
      <c r="J231">
        <v>1.3442285557460347E-4</v>
      </c>
      <c r="K231">
        <v>9.9603876954232974E-5</v>
      </c>
      <c r="L231">
        <v>2.0324744895626443E-4</v>
      </c>
      <c r="M231">
        <v>2.3362123486067696E-4</v>
      </c>
      <c r="N231">
        <v>2.1016429427463744E-4</v>
      </c>
      <c r="O231">
        <v>6.3154677372463794E-3</v>
      </c>
      <c r="P231">
        <v>3.9198178440900315E-4</v>
      </c>
    </row>
    <row r="232" spans="1:16" hidden="1" outlineLevel="1" x14ac:dyDescent="0.35">
      <c r="A232" t="s">
        <v>100</v>
      </c>
      <c r="B232">
        <v>3.9390681413092077E-5</v>
      </c>
      <c r="C232">
        <v>5.0632795062886701E-5</v>
      </c>
      <c r="D232">
        <v>4.2771225394921769E-5</v>
      </c>
      <c r="E232">
        <v>7.9493557462397146E-5</v>
      </c>
      <c r="F232">
        <v>4.2423718382441801E-5</v>
      </c>
      <c r="G232">
        <v>3.0555407909445901E-5</v>
      </c>
      <c r="H232">
        <v>3.4724528484434466E-5</v>
      </c>
      <c r="I232">
        <v>4.9321738334261234E-5</v>
      </c>
      <c r="J232">
        <v>5.6126256663547889E-5</v>
      </c>
      <c r="K232">
        <v>4.4277254702171243E-5</v>
      </c>
      <c r="L232">
        <v>3.7012922797269558E-5</v>
      </c>
      <c r="M232">
        <v>5.4105034642150142E-5</v>
      </c>
      <c r="N232">
        <v>2.767485337066527E-5</v>
      </c>
      <c r="O232">
        <v>8.9091994793482972E-5</v>
      </c>
      <c r="P232">
        <v>4.2477323693223314E-5</v>
      </c>
    </row>
    <row r="233" spans="1:16" hidden="1" outlineLevel="1" x14ac:dyDescent="0.35">
      <c r="A233" t="s">
        <v>99</v>
      </c>
      <c r="B233">
        <v>0.10238705094550996</v>
      </c>
      <c r="C233">
        <v>0.1294809658406936</v>
      </c>
      <c r="D233">
        <v>0.11179260878521359</v>
      </c>
      <c r="E233">
        <v>0.20284401549890185</v>
      </c>
      <c r="F233">
        <v>0.10998729027367228</v>
      </c>
      <c r="G233">
        <v>7.9428434422292624E-2</v>
      </c>
      <c r="H233">
        <v>8.0136293140849663E-2</v>
      </c>
      <c r="I233">
        <v>0.11420349394500069</v>
      </c>
      <c r="J233">
        <v>0.12639219479230707</v>
      </c>
      <c r="K233">
        <v>9.2850756457856884E-2</v>
      </c>
      <c r="L233">
        <v>0.10239193589034795</v>
      </c>
      <c r="M233">
        <v>0.14016364080410693</v>
      </c>
      <c r="N233">
        <v>8.7182676088126285E-2</v>
      </c>
      <c r="O233">
        <v>1.2270253982784349</v>
      </c>
      <c r="P233">
        <v>0.13780450257844898</v>
      </c>
    </row>
    <row r="234" spans="1:16" hidden="1" outlineLevel="1" x14ac:dyDescent="0.35">
      <c r="A234" t="s">
        <v>98</v>
      </c>
      <c r="B234">
        <v>7.1174690463505885E-2</v>
      </c>
      <c r="C234">
        <v>9.1487970926680137E-2</v>
      </c>
      <c r="D234">
        <v>7.7282966910458273E-2</v>
      </c>
      <c r="E234">
        <v>0.14363623941647619</v>
      </c>
      <c r="F234">
        <v>7.6655059416607704E-2</v>
      </c>
      <c r="G234">
        <v>5.521030918795309E-2</v>
      </c>
      <c r="H234">
        <v>6.2581867695330307E-2</v>
      </c>
      <c r="I234">
        <v>8.8889515211763082E-2</v>
      </c>
      <c r="J234">
        <v>0.11366750983850245</v>
      </c>
      <c r="K234">
        <v>8.3470583756684355E-2</v>
      </c>
      <c r="L234">
        <v>7.4089318180492553E-2</v>
      </c>
      <c r="M234">
        <v>0.10957410885898837</v>
      </c>
      <c r="N234">
        <v>5.6047416214597703E-2</v>
      </c>
      <c r="O234">
        <v>0.16538831593891165</v>
      </c>
      <c r="P234">
        <v>7.8853920012666834E-2</v>
      </c>
    </row>
    <row r="235" spans="1:16" hidden="1" outlineLevel="1" x14ac:dyDescent="0.35">
      <c r="A235" t="s">
        <v>97</v>
      </c>
      <c r="B235">
        <v>4.1580030321645371E-3</v>
      </c>
      <c r="C235">
        <v>5.2534755381400417E-3</v>
      </c>
      <c r="D235">
        <v>4.5518251559488127E-3</v>
      </c>
      <c r="E235">
        <v>8.1424353500051984E-3</v>
      </c>
      <c r="F235">
        <v>4.3189344769348952E-3</v>
      </c>
      <c r="G235">
        <v>3.1158868518805154E-3</v>
      </c>
      <c r="H235">
        <v>3.430457491952304E-3</v>
      </c>
      <c r="I235">
        <v>4.8547163461935723E-3</v>
      </c>
      <c r="J235">
        <v>5.6076066106904819E-3</v>
      </c>
      <c r="K235">
        <v>4.2072783251519462E-3</v>
      </c>
      <c r="L235">
        <v>4.2392257808041177E-3</v>
      </c>
      <c r="M235">
        <v>5.8437541057750368E-3</v>
      </c>
      <c r="N235">
        <v>3.3132517134003936E-3</v>
      </c>
      <c r="O235">
        <v>3.387493941804938E-2</v>
      </c>
      <c r="P235">
        <v>5.1894693316016996E-3</v>
      </c>
    </row>
    <row r="236" spans="1:16" hidden="1" outlineLevel="1" x14ac:dyDescent="0.35">
      <c r="A236" t="s">
        <v>96</v>
      </c>
      <c r="B236">
        <v>3.2463726336417723E-3</v>
      </c>
      <c r="C236">
        <v>4.1728884690559239E-3</v>
      </c>
      <c r="D236">
        <v>3.5249792755107966E-3</v>
      </c>
      <c r="E236">
        <v>6.5514406006437738E-3</v>
      </c>
      <c r="F236">
        <v>3.4963395766063081E-3</v>
      </c>
      <c r="G236">
        <v>2.5182158949405178E-3</v>
      </c>
      <c r="H236">
        <v>2.8547506794397441E-3</v>
      </c>
      <c r="I236">
        <v>4.0548071396850445E-3</v>
      </c>
      <c r="J236">
        <v>5.1611588417650759E-3</v>
      </c>
      <c r="K236">
        <v>3.8005941518254875E-3</v>
      </c>
      <c r="L236">
        <v>3.3655609594484656E-3</v>
      </c>
      <c r="M236">
        <v>4.9752948891868456E-3</v>
      </c>
      <c r="N236">
        <v>2.5448751201205106E-3</v>
      </c>
      <c r="O236">
        <v>7.5351741334428492E-3</v>
      </c>
      <c r="P236">
        <v>3.592623910745218E-3</v>
      </c>
    </row>
    <row r="237" spans="1:16" hidden="1" outlineLevel="1" x14ac:dyDescent="0.35">
      <c r="A237" t="s">
        <v>95</v>
      </c>
      <c r="B237">
        <v>1.8340992662307038E-3</v>
      </c>
      <c r="C237">
        <v>2.2571147575967828E-3</v>
      </c>
      <c r="D237">
        <v>1.9636906472768547E-3</v>
      </c>
      <c r="E237">
        <v>3.4483350753256605E-3</v>
      </c>
      <c r="F237">
        <v>1.9116664998940394E-3</v>
      </c>
      <c r="G237">
        <v>1.3855061168715204E-3</v>
      </c>
      <c r="H237">
        <v>1.2140729823497127E-3</v>
      </c>
      <c r="I237">
        <v>1.6701324767306688E-3</v>
      </c>
      <c r="J237">
        <v>1.3333501282816959E-3</v>
      </c>
      <c r="K237">
        <v>9.6572081015365238E-4</v>
      </c>
      <c r="L237">
        <v>1.6616979093016851E-3</v>
      </c>
      <c r="M237">
        <v>1.9923002573123114E-3</v>
      </c>
      <c r="N237">
        <v>1.6541750924620154E-3</v>
      </c>
      <c r="O237">
        <v>4.4725572155876685E-2</v>
      </c>
      <c r="P237">
        <v>3.018704838885518E-3</v>
      </c>
    </row>
    <row r="238" spans="1:16" hidden="1" outlineLevel="1" x14ac:dyDescent="0.35">
      <c r="A238" t="s">
        <v>94</v>
      </c>
      <c r="B238">
        <v>5.0639588445514333E-4</v>
      </c>
      <c r="C238">
        <v>6.5092143924640493E-4</v>
      </c>
      <c r="D238">
        <v>5.4985523824660064E-4</v>
      </c>
      <c r="E238">
        <v>1.0219475494089047E-3</v>
      </c>
      <c r="F238">
        <v>5.453877826295298E-4</v>
      </c>
      <c r="G238">
        <v>3.9281201182899084E-4</v>
      </c>
      <c r="H238">
        <v>4.4581618287116995E-4</v>
      </c>
      <c r="I238">
        <v>6.3322469955517133E-4</v>
      </c>
      <c r="J238">
        <v>7.6650436647702493E-4</v>
      </c>
      <c r="K238">
        <v>5.8193523652899952E-4</v>
      </c>
      <c r="L238">
        <v>5.022866655910455E-4</v>
      </c>
      <c r="M238">
        <v>7.3890096662251274E-4</v>
      </c>
      <c r="N238">
        <v>3.7794959456120998E-4</v>
      </c>
      <c r="O238">
        <v>1.1615190450603348E-3</v>
      </c>
      <c r="P238">
        <v>5.5378960328858343E-4</v>
      </c>
    </row>
    <row r="239" spans="1:16" hidden="1" outlineLevel="1" x14ac:dyDescent="0.35">
      <c r="A239" t="s">
        <v>93</v>
      </c>
      <c r="B239">
        <v>2.4929788983483418E-4</v>
      </c>
      <c r="C239">
        <v>3.0694626572644166E-4</v>
      </c>
      <c r="D239">
        <v>2.7139276760273731E-4</v>
      </c>
      <c r="E239">
        <v>4.7406615733404741E-4</v>
      </c>
      <c r="F239">
        <v>2.6256585705981242E-4</v>
      </c>
      <c r="G239">
        <v>1.9034148620448399E-4</v>
      </c>
      <c r="H239">
        <v>1.6238580565121685E-4</v>
      </c>
      <c r="I239">
        <v>2.28583879010332E-4</v>
      </c>
      <c r="J239">
        <v>1.4965550879930732E-4</v>
      </c>
      <c r="K239">
        <v>1.2197400343699851E-4</v>
      </c>
      <c r="L239">
        <v>2.1513289788065471E-4</v>
      </c>
      <c r="M239">
        <v>2.4851308657667395E-4</v>
      </c>
      <c r="N239">
        <v>2.1703492385724259E-4</v>
      </c>
      <c r="O239">
        <v>6.335405033223206E-3</v>
      </c>
      <c r="P239">
        <v>4.1298549247423293E-4</v>
      </c>
    </row>
    <row r="240" spans="1:16" hidden="1" outlineLevel="1" x14ac:dyDescent="0.35">
      <c r="A240" t="s">
        <v>92</v>
      </c>
      <c r="B240">
        <v>6.3190817929599006E-5</v>
      </c>
      <c r="C240">
        <v>8.1225498501332372E-5</v>
      </c>
      <c r="D240">
        <v>6.8613911199262557E-5</v>
      </c>
      <c r="E240">
        <v>1.2752414368015719E-4</v>
      </c>
      <c r="F240">
        <v>6.8056437919615718E-5</v>
      </c>
      <c r="G240">
        <v>4.901720784471344E-5</v>
      </c>
      <c r="H240">
        <v>5.5947389715749965E-5</v>
      </c>
      <c r="I240">
        <v>7.9466090296433824E-5</v>
      </c>
      <c r="J240">
        <v>7.1683547480147071E-5</v>
      </c>
      <c r="K240">
        <v>6.5837550694277262E-5</v>
      </c>
      <c r="L240">
        <v>4.8574979406030777E-5</v>
      </c>
      <c r="M240">
        <v>6.9102075396460359E-5</v>
      </c>
      <c r="N240">
        <v>3.5345875237936957E-5</v>
      </c>
      <c r="O240">
        <v>1.3631811600377944E-4</v>
      </c>
      <c r="P240">
        <v>6.4993816247635217E-5</v>
      </c>
    </row>
    <row r="241" spans="1:16" hidden="1" outlineLevel="1" x14ac:dyDescent="0.35">
      <c r="A241" t="s">
        <v>91</v>
      </c>
      <c r="B241">
        <v>4.3965713927713423E-2</v>
      </c>
      <c r="C241">
        <v>5.5092327935283632E-2</v>
      </c>
      <c r="D241">
        <v>4.7651170407649303E-2</v>
      </c>
      <c r="E241">
        <v>8.5365584617593401E-2</v>
      </c>
      <c r="F241">
        <v>4.6439326269259527E-2</v>
      </c>
      <c r="G241">
        <v>3.3569606935295732E-2</v>
      </c>
      <c r="H241">
        <v>3.3167587307327273E-2</v>
      </c>
      <c r="I241">
        <v>4.6644428727382947E-2</v>
      </c>
      <c r="J241">
        <v>3.7414740748268928E-2</v>
      </c>
      <c r="K241">
        <v>3.2229156204606466E-2</v>
      </c>
      <c r="L241">
        <v>3.6537304175344516E-2</v>
      </c>
      <c r="M241">
        <v>4.6243022369123692E-2</v>
      </c>
      <c r="N241">
        <v>3.2513975050998067E-2</v>
      </c>
      <c r="O241">
        <v>0.66969096929108585</v>
      </c>
      <c r="P241">
        <v>6.0877139076701087E-2</v>
      </c>
    </row>
    <row r="242" spans="1:16" hidden="1" outlineLevel="1" x14ac:dyDescent="0.35">
      <c r="A242" t="s">
        <v>90</v>
      </c>
      <c r="B242">
        <v>2.5210045232677621E-2</v>
      </c>
      <c r="C242">
        <v>3.2405000573765656E-2</v>
      </c>
      <c r="D242">
        <v>2.7373594164447481E-2</v>
      </c>
      <c r="E242">
        <v>5.0875895197573739E-2</v>
      </c>
      <c r="F242">
        <v>2.7151189595929881E-2</v>
      </c>
      <c r="G242">
        <v>1.9555468142879728E-2</v>
      </c>
      <c r="H242">
        <v>2.2309684290752828E-2</v>
      </c>
      <c r="I242">
        <v>3.1688044703090237E-2</v>
      </c>
      <c r="J242">
        <v>2.9401075941483439E-2</v>
      </c>
      <c r="K242">
        <v>2.6493079989614143E-2</v>
      </c>
      <c r="L242">
        <v>1.9851504640417718E-2</v>
      </c>
      <c r="M242">
        <v>2.834228268359797E-2</v>
      </c>
      <c r="N242">
        <v>1.4497144723154142E-2</v>
      </c>
      <c r="O242">
        <v>5.4673121064112311E-2</v>
      </c>
      <c r="P242">
        <v>2.6067076690137879E-2</v>
      </c>
    </row>
    <row r="243" spans="1:16" hidden="1" outlineLevel="1" x14ac:dyDescent="0.35">
      <c r="A243" t="s">
        <v>89</v>
      </c>
      <c r="B243">
        <v>0.33633482601956843</v>
      </c>
      <c r="C243">
        <v>1.7812182200453441E-2</v>
      </c>
      <c r="D243">
        <v>1.9381697605698085E-2</v>
      </c>
      <c r="E243">
        <v>8.017910140336577E-3</v>
      </c>
      <c r="F243">
        <v>0.1403914151839413</v>
      </c>
      <c r="G243">
        <v>0.14128858179569342</v>
      </c>
      <c r="H243">
        <v>0.26409880263451524</v>
      </c>
      <c r="I243">
        <v>2.9734156503614585E-2</v>
      </c>
      <c r="J243">
        <v>0.46568898098949391</v>
      </c>
      <c r="K243">
        <v>9.8915558222429992E-2</v>
      </c>
      <c r="L243">
        <v>0.10467984051786074</v>
      </c>
      <c r="M243">
        <v>9.4248886607127842E-3</v>
      </c>
      <c r="N243">
        <v>4.0713337723809556E-2</v>
      </c>
      <c r="O243">
        <v>7.1932201474353299</v>
      </c>
      <c r="P243">
        <v>2.6771737262165978</v>
      </c>
    </row>
    <row r="244" spans="1:16" hidden="1" outlineLevel="1" x14ac:dyDescent="0.35">
      <c r="A244" t="s">
        <v>88</v>
      </c>
      <c r="B244">
        <v>5.3641418760904593E-2</v>
      </c>
      <c r="C244">
        <v>9.9325550810365395E-3</v>
      </c>
      <c r="D244">
        <v>3.0369632574527815E-3</v>
      </c>
      <c r="E244">
        <v>3.8819415553964265E-4</v>
      </c>
      <c r="F244">
        <v>9.0720126369842127E-3</v>
      </c>
      <c r="G244">
        <v>3.632000243659559E-2</v>
      </c>
      <c r="H244">
        <v>3.5159852041515859E-2</v>
      </c>
      <c r="I244">
        <v>5.1513300365361317E-3</v>
      </c>
      <c r="J244">
        <v>0.50375856545507303</v>
      </c>
      <c r="K244">
        <v>1.2387998201570763E-2</v>
      </c>
      <c r="L244">
        <v>1.6493340823998004E-2</v>
      </c>
      <c r="M244">
        <v>1.5689780181525911E-3</v>
      </c>
      <c r="N244">
        <v>5.8455499874134183E-2</v>
      </c>
      <c r="O244">
        <v>5.5757239269798164</v>
      </c>
      <c r="P244">
        <v>0.5108638304582771</v>
      </c>
    </row>
    <row r="245" spans="1:16" hidden="1" outlineLevel="1" x14ac:dyDescent="0.35">
      <c r="A245" t="s">
        <v>87</v>
      </c>
      <c r="B245">
        <v>2.7129478304399834E-2</v>
      </c>
      <c r="C245">
        <v>9.5184356957629789E-3</v>
      </c>
      <c r="D245">
        <v>0</v>
      </c>
      <c r="E245">
        <v>0</v>
      </c>
      <c r="F245">
        <v>0</v>
      </c>
      <c r="G245">
        <v>0</v>
      </c>
      <c r="H245">
        <v>1.856179754145635E-2</v>
      </c>
      <c r="I245">
        <v>0</v>
      </c>
      <c r="J245">
        <v>0.10630672698100907</v>
      </c>
      <c r="K245">
        <v>0</v>
      </c>
      <c r="L245">
        <v>0</v>
      </c>
      <c r="M245">
        <v>0</v>
      </c>
      <c r="N245">
        <v>0</v>
      </c>
      <c r="O245">
        <v>0.52287503172427741</v>
      </c>
      <c r="P245">
        <v>5.3913152475467373E-2</v>
      </c>
    </row>
    <row r="246" spans="1:16" hidden="1" outlineLevel="1" x14ac:dyDescent="0.35">
      <c r="A246" t="s">
        <v>86</v>
      </c>
      <c r="B246">
        <v>6.0702756957149669E-2</v>
      </c>
      <c r="C246">
        <v>1.1638750059656399E-2</v>
      </c>
      <c r="D246">
        <v>0.18394471135778606</v>
      </c>
      <c r="E246">
        <v>0.11584092820153294</v>
      </c>
      <c r="F246">
        <v>2.6276566479534073E-2</v>
      </c>
      <c r="G246">
        <v>2.0580047477853546E-2</v>
      </c>
      <c r="H246">
        <v>5.7449103706621041E-2</v>
      </c>
      <c r="I246">
        <v>0.30008262425323423</v>
      </c>
      <c r="J246">
        <v>0.65428648375991738</v>
      </c>
      <c r="K246">
        <v>0.33883508840054993</v>
      </c>
      <c r="L246">
        <v>0.40881564139597043</v>
      </c>
      <c r="M246">
        <v>1.0661311089120582E-2</v>
      </c>
      <c r="N246">
        <v>0.23310864982297197</v>
      </c>
      <c r="O246">
        <v>0.1920623901162587</v>
      </c>
      <c r="P246">
        <v>9.1287686134247148E-2</v>
      </c>
    </row>
    <row r="247" spans="1:16" hidden="1" outlineLevel="1" x14ac:dyDescent="0.35">
      <c r="A247" t="s">
        <v>85</v>
      </c>
      <c r="B247">
        <v>5.0356283518289996E-2</v>
      </c>
      <c r="C247">
        <v>9.5184356957629789E-3</v>
      </c>
      <c r="D247">
        <v>2.9966881089309202E-3</v>
      </c>
      <c r="E247">
        <v>3.8819415553964265E-4</v>
      </c>
      <c r="F247">
        <v>7.8839043416311944E-3</v>
      </c>
      <c r="G247">
        <v>2.451547029345932E-2</v>
      </c>
      <c r="H247">
        <v>3.3013015813745973E-2</v>
      </c>
      <c r="I247">
        <v>5.0643380260994427E-3</v>
      </c>
      <c r="J247">
        <v>0.4864265993033311</v>
      </c>
      <c r="K247">
        <v>1.0007492449328928E-2</v>
      </c>
      <c r="L247">
        <v>1.4411493445479276E-2</v>
      </c>
      <c r="M247">
        <v>1.4008081551490274E-3</v>
      </c>
      <c r="N247">
        <v>5.1655989356326579E-4</v>
      </c>
      <c r="O247">
        <v>5.4823385066423329</v>
      </c>
      <c r="P247">
        <v>0.46017513976213997</v>
      </c>
    </row>
    <row r="248" spans="1:16" hidden="1" outlineLevel="1" x14ac:dyDescent="0.35">
      <c r="A248" t="s">
        <v>84</v>
      </c>
      <c r="B248">
        <v>2.7129478304399834E-2</v>
      </c>
      <c r="C248">
        <v>9.5184356957629789E-3</v>
      </c>
      <c r="D248">
        <v>0</v>
      </c>
      <c r="E248">
        <v>0</v>
      </c>
      <c r="F248">
        <v>0</v>
      </c>
      <c r="G248">
        <v>0</v>
      </c>
      <c r="H248">
        <v>1.856179754145635E-2</v>
      </c>
      <c r="I248">
        <v>0</v>
      </c>
      <c r="J248">
        <v>0.10630672698100907</v>
      </c>
      <c r="K248">
        <v>0</v>
      </c>
      <c r="L248">
        <v>0</v>
      </c>
      <c r="M248">
        <v>0</v>
      </c>
      <c r="N248">
        <v>0</v>
      </c>
      <c r="O248">
        <v>0.52287503172427741</v>
      </c>
      <c r="P248">
        <v>5.3913152475467373E-2</v>
      </c>
    </row>
    <row r="249" spans="1:16" hidden="1" outlineLevel="1" x14ac:dyDescent="0.35">
      <c r="A249" t="s">
        <v>83</v>
      </c>
      <c r="B249">
        <v>3.2851352426145754E-3</v>
      </c>
      <c r="C249">
        <v>1.8719973843748028E-3</v>
      </c>
      <c r="D249">
        <v>4.0275148521860646E-5</v>
      </c>
      <c r="E249">
        <v>0</v>
      </c>
      <c r="F249">
        <v>1.1881082953530203E-3</v>
      </c>
      <c r="G249">
        <v>1.1804532143136268E-2</v>
      </c>
      <c r="H249">
        <v>2.1468362277698846E-3</v>
      </c>
      <c r="I249">
        <v>8.6992010436688904E-5</v>
      </c>
      <c r="J249">
        <v>1.7331966151741814E-2</v>
      </c>
      <c r="K249">
        <v>2.3805057522418385E-3</v>
      </c>
      <c r="L249">
        <v>2.0818473785187254E-3</v>
      </c>
      <c r="M249">
        <v>1.6816986300356368E-4</v>
      </c>
      <c r="N249">
        <v>8.4025116755142681E-2</v>
      </c>
      <c r="O249">
        <v>9.3385420337482899E-2</v>
      </c>
      <c r="P249">
        <v>5.0707184767505534E-2</v>
      </c>
    </row>
    <row r="250" spans="1:16" hidden="1" outlineLevel="1" x14ac:dyDescent="0.35">
      <c r="A250" t="s">
        <v>82</v>
      </c>
      <c r="B250">
        <v>5.8446543125472927E-2</v>
      </c>
      <c r="C250">
        <v>1.1289587557866706E-2</v>
      </c>
      <c r="D250">
        <v>0.11017673461921598</v>
      </c>
      <c r="E250">
        <v>9.1093442289231302E-2</v>
      </c>
      <c r="F250">
        <v>2.4962738155557381E-2</v>
      </c>
      <c r="G250">
        <v>1.9990825548021365E-2</v>
      </c>
      <c r="H250">
        <v>5.5274140819020608E-2</v>
      </c>
      <c r="I250">
        <v>0.19098002126556601</v>
      </c>
      <c r="J250">
        <v>0.62811502440952061</v>
      </c>
      <c r="K250">
        <v>0.29708362294572122</v>
      </c>
      <c r="L250">
        <v>0.35788447553656433</v>
      </c>
      <c r="M250">
        <v>9.5951799802085243E-3</v>
      </c>
      <c r="N250">
        <v>0.22378430383005304</v>
      </c>
      <c r="O250">
        <v>0.18437989451160833</v>
      </c>
      <c r="P250">
        <v>8.7636178688877242E-2</v>
      </c>
    </row>
    <row r="251" spans="1:16" hidden="1" outlineLevel="1" x14ac:dyDescent="0.35">
      <c r="A251" t="s">
        <v>81</v>
      </c>
      <c r="B251">
        <v>2.2562138316767192E-3</v>
      </c>
      <c r="C251">
        <v>3.4916250178969191E-4</v>
      </c>
      <c r="D251">
        <v>7.3767976738570135E-2</v>
      </c>
      <c r="E251">
        <v>2.4747485912301633E-2</v>
      </c>
      <c r="F251">
        <v>1.3138283239767035E-3</v>
      </c>
      <c r="G251">
        <v>5.8922192983217752E-4</v>
      </c>
      <c r="H251">
        <v>2.1749628876004171E-3</v>
      </c>
      <c r="I251">
        <v>0.10910260298766816</v>
      </c>
      <c r="J251">
        <v>2.6171459350396695E-2</v>
      </c>
      <c r="K251">
        <v>4.1751465454828912E-2</v>
      </c>
      <c r="L251">
        <v>5.0931165859406054E-2</v>
      </c>
      <c r="M251">
        <v>1.0661311089120583E-3</v>
      </c>
      <c r="N251">
        <v>9.3243459929188786E-3</v>
      </c>
      <c r="O251">
        <v>7.6824956046503473E-3</v>
      </c>
      <c r="P251">
        <v>3.651507445369886E-3</v>
      </c>
    </row>
    <row r="252" spans="1:16" hidden="1" outlineLevel="1" x14ac:dyDescent="0.35">
      <c r="A252" t="s">
        <v>80</v>
      </c>
      <c r="B252">
        <v>4.8596913685813577E-4</v>
      </c>
      <c r="C252">
        <v>1.7869429213236628E-4</v>
      </c>
      <c r="D252">
        <v>1.5527852712800291E-3</v>
      </c>
      <c r="E252">
        <v>1.0483051053075761E-3</v>
      </c>
      <c r="F252">
        <v>8.8567826377232894E-4</v>
      </c>
      <c r="G252">
        <v>2.1660005618638395E-4</v>
      </c>
      <c r="H252">
        <v>8.6003159206377152E-4</v>
      </c>
      <c r="I252">
        <v>1.3935982487070979E-3</v>
      </c>
      <c r="J252">
        <v>9.4537997191319011E-4</v>
      </c>
      <c r="K252">
        <v>3.6532233697690944E-3</v>
      </c>
      <c r="L252">
        <v>8.9052244874079332E-3</v>
      </c>
      <c r="M252">
        <v>0</v>
      </c>
      <c r="N252">
        <v>7.6444329730587929E-2</v>
      </c>
      <c r="O252">
        <v>1.3376875114446817E-3</v>
      </c>
      <c r="P252">
        <v>1.5355497568794352E-3</v>
      </c>
    </row>
    <row r="253" spans="1:16" hidden="1" outlineLevel="1" x14ac:dyDescent="0.35">
      <c r="A253" t="s">
        <v>79</v>
      </c>
      <c r="B253">
        <v>1.3863834227024006E-2</v>
      </c>
      <c r="C253">
        <v>2.0466458710324268E-2</v>
      </c>
      <c r="D253">
        <v>1.2234281370596598E-3</v>
      </c>
      <c r="E253">
        <v>1.8345339342882585E-3</v>
      </c>
      <c r="F253">
        <v>1.0366789970527769E-2</v>
      </c>
      <c r="G253">
        <v>9.1893393019035624E-3</v>
      </c>
      <c r="H253">
        <v>9.9668766693923969E-3</v>
      </c>
      <c r="I253">
        <v>1.2631637072383244E-3</v>
      </c>
      <c r="J253">
        <v>3.1512665730439672E-4</v>
      </c>
      <c r="K253">
        <v>8.5878827187782091E-4</v>
      </c>
      <c r="L253">
        <v>7.232811501757269E-3</v>
      </c>
      <c r="M253">
        <v>6.3063698626336314E-4</v>
      </c>
      <c r="N253">
        <v>7.6444329730587929E-2</v>
      </c>
      <c r="O253">
        <v>1.3376875114446817E-3</v>
      </c>
      <c r="P253">
        <v>1.5355497568794352E-3</v>
      </c>
    </row>
    <row r="254" spans="1:16" hidden="1" outlineLevel="1" x14ac:dyDescent="0.35">
      <c r="A254" t="s">
        <v>78</v>
      </c>
      <c r="B254">
        <v>7.0313098732619995E-3</v>
      </c>
      <c r="C254">
        <v>9.0911581281138808E-3</v>
      </c>
      <c r="D254">
        <v>1.2500465273221172E-2</v>
      </c>
      <c r="E254">
        <v>1.101503585975316E-2</v>
      </c>
      <c r="F254">
        <v>6.5410162066610808E-3</v>
      </c>
      <c r="G254">
        <v>5.4982023131605754E-3</v>
      </c>
      <c r="H254">
        <v>6.8225064469698239E-3</v>
      </c>
      <c r="I254">
        <v>1.1181904422551632E-2</v>
      </c>
      <c r="J254">
        <v>7.2849773349954539E-3</v>
      </c>
      <c r="K254">
        <v>1.2821163399405108E-2</v>
      </c>
      <c r="L254">
        <v>1.234373671256642E-2</v>
      </c>
      <c r="M254">
        <v>8.4620635821319942E-3</v>
      </c>
      <c r="N254">
        <v>4.0637194726612673E-3</v>
      </c>
      <c r="O254">
        <v>9.1188917950280918E-2</v>
      </c>
      <c r="P254">
        <v>1.6806219760015399E-2</v>
      </c>
    </row>
    <row r="255" spans="1:16" hidden="1" outlineLevel="1" x14ac:dyDescent="0.35">
      <c r="A255" t="s">
        <v>77</v>
      </c>
      <c r="B255">
        <v>1.2401974292428324E-2</v>
      </c>
      <c r="C255">
        <v>1.6135601496782361E-2</v>
      </c>
      <c r="D255">
        <v>1.7301454287321574E-2</v>
      </c>
      <c r="E255">
        <v>1.9676360147375685E-2</v>
      </c>
      <c r="F255">
        <v>1.1715488585273527E-2</v>
      </c>
      <c r="G255">
        <v>9.7561176901997775E-3</v>
      </c>
      <c r="H255">
        <v>1.2058365390769998E-2</v>
      </c>
      <c r="I255">
        <v>1.6254970652806195E-2</v>
      </c>
      <c r="J255">
        <v>1.4241172246366649E-2</v>
      </c>
      <c r="K255">
        <v>1.8509976663954722E-2</v>
      </c>
      <c r="L255">
        <v>1.7009891005602233E-2</v>
      </c>
      <c r="M255">
        <v>1.6328466665393587E-2</v>
      </c>
      <c r="N255">
        <v>7.4386269592179649E-3</v>
      </c>
      <c r="O255">
        <v>9.9003464463251353E-2</v>
      </c>
      <c r="P255">
        <v>2.0073932456191868E-2</v>
      </c>
    </row>
    <row r="256" spans="1:16" hidden="1" outlineLevel="1" x14ac:dyDescent="0.35">
      <c r="A256" t="s">
        <v>76</v>
      </c>
      <c r="B256">
        <v>5.6495993438233363E-4</v>
      </c>
      <c r="C256">
        <v>6.0955652517821464E-4</v>
      </c>
      <c r="D256">
        <v>6.7200119447465767E-3</v>
      </c>
      <c r="E256">
        <v>5.8668856290628531E-4</v>
      </c>
      <c r="F256">
        <v>3.1088404093380478E-4</v>
      </c>
      <c r="G256">
        <v>3.7161671980001719E-4</v>
      </c>
      <c r="H256">
        <v>4.7802300046070895E-4</v>
      </c>
      <c r="I256">
        <v>5.0346829128877441E-3</v>
      </c>
      <c r="J256">
        <v>6.6929909571954583E-4</v>
      </c>
      <c r="K256">
        <v>6.3235782358240138E-3</v>
      </c>
      <c r="L256">
        <v>7.3897287484108905E-3</v>
      </c>
      <c r="M256">
        <v>2.2385736456025971E-4</v>
      </c>
      <c r="N256">
        <v>5.2929801660324134E-4</v>
      </c>
      <c r="O256">
        <v>8.259137370996153E-2</v>
      </c>
      <c r="P256">
        <v>1.2921444073614433E-2</v>
      </c>
    </row>
    <row r="257" spans="1:16" hidden="1" outlineLevel="1" x14ac:dyDescent="0.35">
      <c r="A257" t="s">
        <v>75</v>
      </c>
      <c r="B257">
        <v>6.3903112476211695E-4</v>
      </c>
      <c r="C257">
        <v>8.0803755330412978E-4</v>
      </c>
      <c r="D257">
        <v>5.820606077921381E-3</v>
      </c>
      <c r="E257">
        <v>9.9842085151585162E-4</v>
      </c>
      <c r="F257">
        <v>5.8867480835334625E-4</v>
      </c>
      <c r="G257">
        <v>4.8888382922046938E-4</v>
      </c>
      <c r="H257">
        <v>6.5649267484793085E-4</v>
      </c>
      <c r="I257">
        <v>4.2724746540002047E-3</v>
      </c>
      <c r="J257">
        <v>4.5829270091804871E-4</v>
      </c>
      <c r="K257">
        <v>4.7753009653101874E-3</v>
      </c>
      <c r="L257">
        <v>5.4043943521733398E-3</v>
      </c>
      <c r="M257">
        <v>5.5183825115322964E-4</v>
      </c>
      <c r="N257">
        <v>2.2234791967002681E-4</v>
      </c>
      <c r="O257">
        <v>1.6008252241072503E-2</v>
      </c>
      <c r="P257">
        <v>2.3955058193518746E-3</v>
      </c>
    </row>
    <row r="258" spans="1:16" hidden="1" outlineLevel="1" x14ac:dyDescent="0.35">
      <c r="A258" t="s">
        <v>74</v>
      </c>
      <c r="B258">
        <v>2.8256525473968993E-4</v>
      </c>
      <c r="C258">
        <v>2.7430043633019658E-4</v>
      </c>
      <c r="D258">
        <v>1.0311325384304922E-3</v>
      </c>
      <c r="E258">
        <v>2.3467542516251413E-4</v>
      </c>
      <c r="F258">
        <v>1.8597096855626743E-4</v>
      </c>
      <c r="G258">
        <v>1.6722752391000771E-4</v>
      </c>
      <c r="H258">
        <v>2.3419406249975091E-4</v>
      </c>
      <c r="I258">
        <v>1.0627494563008951E-3</v>
      </c>
      <c r="J258">
        <v>5.3543927657563682E-4</v>
      </c>
      <c r="K258">
        <v>1.4766466663933856E-3</v>
      </c>
      <c r="L258">
        <v>1.6474045929874067E-3</v>
      </c>
      <c r="M258">
        <v>1.0073581405211684E-4</v>
      </c>
      <c r="N258">
        <v>0</v>
      </c>
      <c r="O258">
        <v>6.7276060700413198E-2</v>
      </c>
      <c r="P258">
        <v>1.0536567256144411E-2</v>
      </c>
    </row>
    <row r="259" spans="1:16" hidden="1" outlineLevel="1" x14ac:dyDescent="0.35">
      <c r="A259" t="s">
        <v>73</v>
      </c>
      <c r="B259">
        <v>73.540975356175124</v>
      </c>
      <c r="C259">
        <v>73.657046670088675</v>
      </c>
      <c r="D259">
        <v>74.073682299041451</v>
      </c>
      <c r="E259">
        <v>48.777785598742597</v>
      </c>
      <c r="F259">
        <v>65.53144838170148</v>
      </c>
      <c r="G259">
        <v>57.818804173815025</v>
      </c>
      <c r="H259">
        <v>73.501252031674795</v>
      </c>
      <c r="I259">
        <v>74.027930186965094</v>
      </c>
      <c r="J259">
        <v>73.119764700686545</v>
      </c>
      <c r="K259">
        <v>74.108349562205078</v>
      </c>
      <c r="L259">
        <v>74.10310507306329</v>
      </c>
      <c r="M259">
        <v>51.696110083098688</v>
      </c>
      <c r="N259">
        <v>57.818178202063635</v>
      </c>
      <c r="O259">
        <v>75.911997420378626</v>
      </c>
      <c r="P259">
        <v>73.501680786457442</v>
      </c>
    </row>
    <row r="260" spans="1:16" hidden="1" outlineLevel="1" x14ac:dyDescent="0.35">
      <c r="A260" t="s">
        <v>72</v>
      </c>
      <c r="B260">
        <v>2.6378709041888351E-4</v>
      </c>
      <c r="C260">
        <v>2.6399819408790085E-4</v>
      </c>
      <c r="D260">
        <v>2.85027462713103E-4</v>
      </c>
      <c r="E260">
        <v>1.8676014660938797E-4</v>
      </c>
      <c r="F260">
        <v>0</v>
      </c>
      <c r="G260">
        <v>0</v>
      </c>
      <c r="H260">
        <v>2.6388979125745513E-4</v>
      </c>
      <c r="I260">
        <v>2.8502746271310306E-4</v>
      </c>
      <c r="J260">
        <v>2.6283799228371015E-4</v>
      </c>
      <c r="K260">
        <v>2.85027462713103E-4</v>
      </c>
      <c r="L260">
        <v>2.8502746271310295E-4</v>
      </c>
      <c r="M260">
        <v>1.9801882741735962E-4</v>
      </c>
      <c r="N260">
        <v>0</v>
      </c>
      <c r="O260">
        <v>2.5784458561939116E-4</v>
      </c>
      <c r="P260">
        <v>2.6346603436258289E-4</v>
      </c>
    </row>
    <row r="261" spans="1:16" hidden="1" outlineLevel="1" x14ac:dyDescent="0.35">
      <c r="A261" t="s">
        <v>71</v>
      </c>
      <c r="B261">
        <v>9.9193215366794093E-3</v>
      </c>
      <c r="C261">
        <v>1.3010533487179335E-2</v>
      </c>
      <c r="D261">
        <v>8.8672058710194662E-3</v>
      </c>
      <c r="E261">
        <v>1.5996762012247406E-2</v>
      </c>
      <c r="F261">
        <v>9.5569609382305173E-3</v>
      </c>
      <c r="G261">
        <v>7.8641461848416618E-3</v>
      </c>
      <c r="H261">
        <v>1.0999086698398603E-2</v>
      </c>
      <c r="I261">
        <v>1.0657132525760706E-2</v>
      </c>
      <c r="J261">
        <v>1.412104846950305E-2</v>
      </c>
      <c r="K261">
        <v>1.0868473855185455E-2</v>
      </c>
      <c r="L261">
        <v>9.3877451239150148E-3</v>
      </c>
      <c r="M261">
        <v>1.5970157661712777E-2</v>
      </c>
      <c r="N261">
        <v>6.8526327504120389E-3</v>
      </c>
      <c r="O261">
        <v>1.8646822539911932E-2</v>
      </c>
      <c r="P261">
        <v>6.3207978591457185E-3</v>
      </c>
    </row>
    <row r="262" spans="1:16" hidden="1" outlineLevel="1" x14ac:dyDescent="0.35">
      <c r="A262" t="s">
        <v>70</v>
      </c>
      <c r="B262">
        <v>9.9168298197946907E-3</v>
      </c>
      <c r="C262">
        <v>1.3007430852123593E-2</v>
      </c>
      <c r="D262">
        <v>8.8649350068548891E-3</v>
      </c>
      <c r="E262">
        <v>1.5992970751976338E-2</v>
      </c>
      <c r="F262">
        <v>9.5545649441067266E-3</v>
      </c>
      <c r="G262">
        <v>7.8621598531637867E-3</v>
      </c>
      <c r="H262">
        <v>1.099732146081016E-2</v>
      </c>
      <c r="I262">
        <v>1.0655394028930327E-2</v>
      </c>
      <c r="J262">
        <v>1.4120232417511296E-2</v>
      </c>
      <c r="K262">
        <v>1.086785573153381E-2</v>
      </c>
      <c r="L262">
        <v>9.3869824335367849E-3</v>
      </c>
      <c r="M262">
        <v>1.5967844668053736E-2</v>
      </c>
      <c r="N262">
        <v>6.8506530804476632E-3</v>
      </c>
      <c r="O262">
        <v>1.8601523090024365E-2</v>
      </c>
      <c r="P262">
        <v>6.3177748050866492E-3</v>
      </c>
    </row>
    <row r="263" spans="1:16" hidden="1" outlineLevel="1" x14ac:dyDescent="0.35">
      <c r="A263" t="s">
        <v>69</v>
      </c>
      <c r="B263">
        <v>3.9459154339975045E-4</v>
      </c>
      <c r="C263">
        <v>4.9337898676749664E-4</v>
      </c>
      <c r="D263">
        <v>3.5561502954042955E-4</v>
      </c>
      <c r="E263">
        <v>5.9838517320829514E-4</v>
      </c>
      <c r="F263">
        <v>3.7507272162555613E-4</v>
      </c>
      <c r="G263">
        <v>3.1066059555900265E-4</v>
      </c>
      <c r="H263">
        <v>3.0015844891438664E-4</v>
      </c>
      <c r="I263">
        <v>2.9125368587839433E-4</v>
      </c>
      <c r="J263">
        <v>1.7598744389826941E-4</v>
      </c>
      <c r="K263">
        <v>1.3546171021526957E-4</v>
      </c>
      <c r="L263">
        <v>1.4570337372623297E-4</v>
      </c>
      <c r="M263">
        <v>3.8546657142341173E-4</v>
      </c>
      <c r="N263">
        <v>3.0067292515454221E-4</v>
      </c>
      <c r="O263">
        <v>6.3090438737855459E-3</v>
      </c>
      <c r="P263">
        <v>4.498202720061822E-4</v>
      </c>
    </row>
    <row r="264" spans="1:16" hidden="1" outlineLevel="1" x14ac:dyDescent="0.35">
      <c r="A264" t="s">
        <v>68</v>
      </c>
      <c r="B264">
        <v>4.7727886626275395E-5</v>
      </c>
      <c r="C264">
        <v>6.2602383653904904E-5</v>
      </c>
      <c r="D264">
        <v>4.2665309443137149E-5</v>
      </c>
      <c r="E264">
        <v>7.6971240682586239E-5</v>
      </c>
      <c r="F264">
        <v>4.5984372092930834E-5</v>
      </c>
      <c r="G264">
        <v>3.7839136188506688E-5</v>
      </c>
      <c r="H264">
        <v>5.3074484077395973E-5</v>
      </c>
      <c r="I264">
        <v>5.142429842959059E-5</v>
      </c>
      <c r="J264">
        <v>5.9292001581158978E-5</v>
      </c>
      <c r="K264">
        <v>4.951490394208066E-5</v>
      </c>
      <c r="L264">
        <v>3.9900414644620689E-5</v>
      </c>
      <c r="M264">
        <v>6.7050275329165693E-5</v>
      </c>
      <c r="N264">
        <v>2.8766448119801254E-5</v>
      </c>
      <c r="O264">
        <v>8.2668131332650608E-5</v>
      </c>
      <c r="P264">
        <v>2.9983406980730018E-5</v>
      </c>
    </row>
    <row r="265" spans="1:16" hidden="1" outlineLevel="1" x14ac:dyDescent="0.35">
      <c r="A265" t="s">
        <v>67</v>
      </c>
      <c r="B265">
        <v>0.13837369017855114</v>
      </c>
      <c r="C265">
        <v>0.17758443070955496</v>
      </c>
      <c r="D265">
        <v>0.12474068471833963</v>
      </c>
      <c r="E265">
        <v>0.21774385919813433</v>
      </c>
      <c r="F265">
        <v>0.13310840511038524</v>
      </c>
      <c r="G265">
        <v>0.10987628611363316</v>
      </c>
      <c r="H265">
        <v>0.13000563574715965</v>
      </c>
      <c r="I265">
        <v>0.12664156190715109</v>
      </c>
      <c r="J265">
        <v>0.13576159756413253</v>
      </c>
      <c r="K265">
        <v>0.10304477706974199</v>
      </c>
      <c r="L265">
        <v>9.5307055596160137E-2</v>
      </c>
      <c r="M265">
        <v>0.18606817221940014</v>
      </c>
      <c r="N265">
        <v>0.10292970558925525</v>
      </c>
      <c r="O265">
        <v>1.2136844934816464</v>
      </c>
      <c r="P265">
        <v>0.12197115688196117</v>
      </c>
    </row>
    <row r="266" spans="1:16" hidden="1" outlineLevel="1" x14ac:dyDescent="0.35">
      <c r="A266" t="s">
        <v>66</v>
      </c>
      <c r="B266">
        <v>7.9879330674059001E-2</v>
      </c>
      <c r="C266">
        <v>0.10477389338503831</v>
      </c>
      <c r="D266">
        <v>7.1406395761994035E-2</v>
      </c>
      <c r="E266">
        <v>0.128822196445045</v>
      </c>
      <c r="F266">
        <v>7.6961313896266328E-2</v>
      </c>
      <c r="G266">
        <v>6.3329116071912536E-2</v>
      </c>
      <c r="H266">
        <v>8.8535358971052011E-2</v>
      </c>
      <c r="I266">
        <v>8.5782627950920426E-2</v>
      </c>
      <c r="J266">
        <v>0.11653469965321317</v>
      </c>
      <c r="K266">
        <v>8.8440371217596514E-2</v>
      </c>
      <c r="L266">
        <v>7.7314911392051142E-2</v>
      </c>
      <c r="M266">
        <v>0.13178309871111688</v>
      </c>
      <c r="N266">
        <v>5.6538644375871819E-2</v>
      </c>
      <c r="O266">
        <v>0.15204741114212358</v>
      </c>
      <c r="P266">
        <v>5.1025709602759046E-2</v>
      </c>
    </row>
    <row r="267" spans="1:16" hidden="1" outlineLevel="1" x14ac:dyDescent="0.35">
      <c r="A267" t="s">
        <v>65</v>
      </c>
      <c r="B267">
        <v>5.2423013266206372E-3</v>
      </c>
      <c r="C267">
        <v>6.7349741581898218E-3</v>
      </c>
      <c r="D267">
        <v>4.7591960025445343E-3</v>
      </c>
      <c r="E267">
        <v>8.2045731696812063E-3</v>
      </c>
      <c r="F267">
        <v>4.9076288125254955E-3</v>
      </c>
      <c r="G267">
        <v>4.0468630104199474E-3</v>
      </c>
      <c r="H267">
        <v>5.2189544876017372E-3</v>
      </c>
      <c r="I267">
        <v>5.109805880004553E-3</v>
      </c>
      <c r="J267">
        <v>5.9145622197229698E-3</v>
      </c>
      <c r="K267">
        <v>4.5714545069139067E-3</v>
      </c>
      <c r="L267">
        <v>4.1356991449605579E-3</v>
      </c>
      <c r="M267">
        <v>7.4519266983668619E-3</v>
      </c>
      <c r="N267">
        <v>3.7149747326641171E-3</v>
      </c>
      <c r="O267">
        <v>3.3269749166359698E-2</v>
      </c>
      <c r="P267">
        <v>4.2272318367482858E-3</v>
      </c>
    </row>
    <row r="268" spans="1:16" hidden="1" outlineLevel="1" x14ac:dyDescent="0.35">
      <c r="A268" t="s">
        <v>64</v>
      </c>
      <c r="B268">
        <v>3.6555313531495032E-3</v>
      </c>
      <c r="C268">
        <v>4.7947854473564385E-3</v>
      </c>
      <c r="D268">
        <v>3.2677829961855259E-3</v>
      </c>
      <c r="E268">
        <v>5.8953120176728872E-3</v>
      </c>
      <c r="F268">
        <v>3.5219936565986524E-3</v>
      </c>
      <c r="G268">
        <v>2.8981410762283851E-3</v>
      </c>
      <c r="H268">
        <v>4.0522603634801611E-3</v>
      </c>
      <c r="I268">
        <v>3.9262679584812863E-3</v>
      </c>
      <c r="J268">
        <v>5.2973759630608021E-3</v>
      </c>
      <c r="K268">
        <v>4.0358432429721753E-3</v>
      </c>
      <c r="L268">
        <v>3.5164830270886238E-3</v>
      </c>
      <c r="M268">
        <v>5.9905300440759408E-3</v>
      </c>
      <c r="N268">
        <v>2.5701053556757333E-3</v>
      </c>
      <c r="O268">
        <v>6.9299838817531703E-3</v>
      </c>
      <c r="P268">
        <v>2.3333599592477673E-3</v>
      </c>
    </row>
    <row r="269" spans="1:16" hidden="1" outlineLevel="1" x14ac:dyDescent="0.35">
      <c r="A269" t="s">
        <v>63</v>
      </c>
      <c r="B269">
        <v>3.0368606799925251E-3</v>
      </c>
      <c r="C269">
        <v>3.8076658997838642E-3</v>
      </c>
      <c r="D269">
        <v>2.7130858160333907E-3</v>
      </c>
      <c r="E269">
        <v>4.5962999506478563E-3</v>
      </c>
      <c r="F269">
        <v>2.8701330296511118E-3</v>
      </c>
      <c r="G269">
        <v>2.3759044534338867E-3</v>
      </c>
      <c r="H269">
        <v>2.4041153721093235E-3</v>
      </c>
      <c r="I269">
        <v>2.3090062254297306E-3</v>
      </c>
      <c r="J269">
        <v>1.6336152507803101E-3</v>
      </c>
      <c r="K269">
        <v>1.230704731773038E-3</v>
      </c>
      <c r="L269">
        <v>1.268887024267251E-3</v>
      </c>
      <c r="M269">
        <v>3.1256257003518615E-3</v>
      </c>
      <c r="N269">
        <v>2.2881046143671444E-3</v>
      </c>
      <c r="O269">
        <v>4.4636627478682543E-2</v>
      </c>
      <c r="P269">
        <v>3.3308229674401707E-3</v>
      </c>
    </row>
    <row r="270" spans="1:16" hidden="1" outlineLevel="1" x14ac:dyDescent="0.35">
      <c r="A270" t="s">
        <v>62</v>
      </c>
      <c r="B270">
        <v>5.9024133736803621E-4</v>
      </c>
      <c r="C270">
        <v>7.7419130119131508E-4</v>
      </c>
      <c r="D270">
        <v>5.2763344629373505E-4</v>
      </c>
      <c r="E270">
        <v>9.5188811512042601E-4</v>
      </c>
      <c r="F270">
        <v>5.6867963785387063E-4</v>
      </c>
      <c r="G270">
        <v>4.6794911586258846E-4</v>
      </c>
      <c r="H270">
        <v>6.5528930788385457E-4</v>
      </c>
      <c r="I270">
        <v>6.3491512940944128E-4</v>
      </c>
      <c r="J270">
        <v>7.9673418312675725E-4</v>
      </c>
      <c r="K270">
        <v>6.3277931857958132E-4</v>
      </c>
      <c r="L270">
        <v>5.3209917399909623E-4</v>
      </c>
      <c r="M270">
        <v>9.0098571338806811E-4</v>
      </c>
      <c r="N270">
        <v>3.8654813352550154E-4</v>
      </c>
      <c r="O270">
        <v>1.0725743678662168E-3</v>
      </c>
      <c r="P270">
        <v>3.738966375353287E-4</v>
      </c>
    </row>
    <row r="271" spans="1:16" hidden="1" outlineLevel="1" x14ac:dyDescent="0.35">
      <c r="A271" t="s">
        <v>61</v>
      </c>
      <c r="B271">
        <v>4.3145445185843712E-4</v>
      </c>
      <c r="C271">
        <v>5.4183007629575073E-4</v>
      </c>
      <c r="D271">
        <v>3.8958954898058134E-4</v>
      </c>
      <c r="E271">
        <v>6.5865781425505996E-4</v>
      </c>
      <c r="F271">
        <v>4.1059184764588835E-4</v>
      </c>
      <c r="G271">
        <v>3.3987931992125471E-4</v>
      </c>
      <c r="H271">
        <v>3.4219439229994994E-4</v>
      </c>
      <c r="I271">
        <v>3.3301359361717755E-4</v>
      </c>
      <c r="J271">
        <v>1.9723940135276248E-4</v>
      </c>
      <c r="K271">
        <v>1.675938999117739E-4</v>
      </c>
      <c r="L271">
        <v>1.6258204749601714E-4</v>
      </c>
      <c r="M271">
        <v>4.0938988031496965E-4</v>
      </c>
      <c r="N271">
        <v>3.1002958096677205E-4</v>
      </c>
      <c r="O271">
        <v>6.3276967266550034E-3</v>
      </c>
      <c r="P271">
        <v>4.7083535578897067E-4</v>
      </c>
    </row>
    <row r="272" spans="1:16" hidden="1" outlineLevel="1" x14ac:dyDescent="0.35">
      <c r="A272" t="s">
        <v>60</v>
      </c>
      <c r="B272">
        <v>8.6091829352865409E-5</v>
      </c>
      <c r="C272">
        <v>1.1292253044465424E-4</v>
      </c>
      <c r="D272">
        <v>7.695992426037164E-5</v>
      </c>
      <c r="E272">
        <v>1.3884115527284705E-4</v>
      </c>
      <c r="F272">
        <v>8.2946868067353393E-5</v>
      </c>
      <c r="G272">
        <v>6.8254445898874912E-5</v>
      </c>
      <c r="H272">
        <v>9.6173823600574773E-5</v>
      </c>
      <c r="I272">
        <v>9.3183598332085963E-5</v>
      </c>
      <c r="J272">
        <v>8.1035556621046875E-5</v>
      </c>
      <c r="K272">
        <v>8.0971562200649812E-5</v>
      </c>
      <c r="L272">
        <v>5.6190645365980236E-5</v>
      </c>
      <c r="M272">
        <v>9.1638943499926657E-5</v>
      </c>
      <c r="N272">
        <v>3.931567619972724E-5</v>
      </c>
      <c r="O272">
        <v>1.2860980943558043E-4</v>
      </c>
      <c r="P272">
        <v>5.2819607666572236E-5</v>
      </c>
    </row>
    <row r="273" spans="1:16" hidden="1" outlineLevel="1" x14ac:dyDescent="0.35">
      <c r="A273" t="s">
        <v>59</v>
      </c>
      <c r="B273">
        <v>6.8481610412022595E-2</v>
      </c>
      <c r="C273">
        <v>8.7340692885372676E-2</v>
      </c>
      <c r="D273">
        <v>6.1501458307851482E-2</v>
      </c>
      <c r="E273">
        <v>0.10637640849702044</v>
      </c>
      <c r="F273">
        <v>6.5180528739448948E-2</v>
      </c>
      <c r="G273">
        <v>5.3834962428494164E-2</v>
      </c>
      <c r="H273">
        <v>6.2587068301226581E-2</v>
      </c>
      <c r="I273">
        <v>6.0659856795125228E-2</v>
      </c>
      <c r="J273">
        <v>4.4771851871683616E-2</v>
      </c>
      <c r="K273">
        <v>4.0995505857647392E-2</v>
      </c>
      <c r="L273">
        <v>3.3478788011253896E-2</v>
      </c>
      <c r="M273">
        <v>6.8882803485728686E-2</v>
      </c>
      <c r="N273">
        <v>4.2828656789980178E-2</v>
      </c>
      <c r="O273">
        <v>0.66650214117582762</v>
      </c>
      <c r="P273">
        <v>6.2621988537812187E-2</v>
      </c>
    </row>
    <row r="274" spans="1:16" hidden="1" outlineLevel="1" x14ac:dyDescent="0.35">
      <c r="A274" t="s">
        <v>58</v>
      </c>
      <c r="B274">
        <v>3.3929734832415619E-2</v>
      </c>
      <c r="C274">
        <v>4.4504008607931578E-2</v>
      </c>
      <c r="D274">
        <v>3.0330750809981353E-2</v>
      </c>
      <c r="E274">
        <v>5.4718823117645289E-2</v>
      </c>
      <c r="F274">
        <v>3.2690271072872652E-2</v>
      </c>
      <c r="G274">
        <v>2.6899826242398291E-2</v>
      </c>
      <c r="H274">
        <v>3.7886129742493307E-2</v>
      </c>
      <c r="I274">
        <v>3.6708178630226511E-2</v>
      </c>
      <c r="J274">
        <v>3.2945143404676712E-2</v>
      </c>
      <c r="K274">
        <v>3.2236357965832442E-2</v>
      </c>
      <c r="L274">
        <v>2.2759280471554635E-2</v>
      </c>
      <c r="M274">
        <v>3.7255968379120492E-2</v>
      </c>
      <c r="N274">
        <v>1.598385504413798E-2</v>
      </c>
      <c r="O274">
        <v>5.1484292948854357E-2</v>
      </c>
      <c r="P274">
        <v>2.0865982213756667E-2</v>
      </c>
    </row>
    <row r="275" spans="1:16" hidden="1" outlineLevel="1" x14ac:dyDescent="0.35">
      <c r="A275" t="s">
        <v>57</v>
      </c>
      <c r="B275">
        <v>0.32964022739723098</v>
      </c>
      <c r="C275">
        <v>8.092799615018265E-3</v>
      </c>
      <c r="D275">
        <v>6.1377480029140685E-3</v>
      </c>
      <c r="E275">
        <v>3.7154626238049566E-3</v>
      </c>
      <c r="F275">
        <v>0.22458606382968677</v>
      </c>
      <c r="G275">
        <v>0.37850749227775765</v>
      </c>
      <c r="H275">
        <v>0.44313475895187276</v>
      </c>
      <c r="I275">
        <v>5.2937354382118613E-2</v>
      </c>
      <c r="J275">
        <v>0.39123327552902865</v>
      </c>
      <c r="K275">
        <v>9.22807926039559E-2</v>
      </c>
      <c r="L275">
        <v>9.1282689091883473E-2</v>
      </c>
      <c r="M275">
        <v>0</v>
      </c>
      <c r="N275">
        <v>0</v>
      </c>
      <c r="O275">
        <v>0</v>
      </c>
      <c r="P275">
        <v>3.815458972346593</v>
      </c>
    </row>
    <row r="276" spans="1:16" hidden="1" outlineLevel="1" x14ac:dyDescent="0.35">
      <c r="A276" t="s">
        <v>56</v>
      </c>
      <c r="B276">
        <v>8.255168256193858E-2</v>
      </c>
      <c r="C276">
        <v>1.711007922137027E-2</v>
      </c>
      <c r="D276">
        <v>1.2622136782983401E-3</v>
      </c>
      <c r="E276">
        <v>1.4775058207383503E-4</v>
      </c>
      <c r="F276">
        <v>5.7009514652480485E-3</v>
      </c>
      <c r="G276">
        <v>4.6541866498125355E-2</v>
      </c>
      <c r="H276">
        <v>6.2323319930681888E-2</v>
      </c>
      <c r="I276">
        <v>3.7934651652765114E-3</v>
      </c>
      <c r="J276">
        <v>0.56027658112370127</v>
      </c>
      <c r="K276">
        <v>8.9049721293138276E-3</v>
      </c>
      <c r="L276">
        <v>1.104163904385215E-2</v>
      </c>
      <c r="M276">
        <v>0</v>
      </c>
      <c r="N276">
        <v>0</v>
      </c>
      <c r="O276">
        <v>0</v>
      </c>
      <c r="P276">
        <v>0.76898347232434139</v>
      </c>
    </row>
    <row r="277" spans="1:16" hidden="1" outlineLevel="1" x14ac:dyDescent="0.35">
      <c r="A277" t="s">
        <v>55</v>
      </c>
      <c r="B277">
        <v>7.4653835653110637E-2</v>
      </c>
      <c r="C277">
        <v>1.6622598219226004E-2</v>
      </c>
      <c r="D277">
        <v>0</v>
      </c>
      <c r="E277">
        <v>0</v>
      </c>
      <c r="F277">
        <v>0</v>
      </c>
      <c r="G277">
        <v>0</v>
      </c>
      <c r="H277">
        <v>5.2970476038628554E-2</v>
      </c>
      <c r="I277">
        <v>0</v>
      </c>
      <c r="J277">
        <v>0.3053652681198365</v>
      </c>
      <c r="K277">
        <v>0</v>
      </c>
      <c r="L277">
        <v>0</v>
      </c>
      <c r="M277">
        <v>0</v>
      </c>
      <c r="N277">
        <v>0</v>
      </c>
      <c r="O277">
        <v>0</v>
      </c>
      <c r="P277">
        <v>0.30861094159734304</v>
      </c>
    </row>
    <row r="278" spans="1:16" hidden="1" outlineLevel="1" x14ac:dyDescent="0.35">
      <c r="A278" t="s">
        <v>54</v>
      </c>
      <c r="B278">
        <v>1.5961176900879406E-2</v>
      </c>
      <c r="C278">
        <v>9.5855569424204996E-3</v>
      </c>
      <c r="D278">
        <v>0.20890625701544968</v>
      </c>
      <c r="E278">
        <v>8.6713025588576742E-2</v>
      </c>
      <c r="F278">
        <v>1.0954221749500505E-2</v>
      </c>
      <c r="G278">
        <v>1.9585080415519505E-2</v>
      </c>
      <c r="H278">
        <v>6.5000914910067001E-2</v>
      </c>
      <c r="I278">
        <v>0.40327099476761213</v>
      </c>
      <c r="J278">
        <v>0.70867361445661281</v>
      </c>
      <c r="K278">
        <v>0.26555641079047088</v>
      </c>
      <c r="L278">
        <v>0.32040170259407491</v>
      </c>
      <c r="M278">
        <v>0</v>
      </c>
      <c r="N278">
        <v>0</v>
      </c>
      <c r="O278">
        <v>0</v>
      </c>
      <c r="P278">
        <v>0.12233379601071399</v>
      </c>
    </row>
    <row r="279" spans="1:16" hidden="1" outlineLevel="1" x14ac:dyDescent="0.35">
      <c r="A279" t="s">
        <v>53</v>
      </c>
      <c r="B279">
        <v>7.9794440402391323E-2</v>
      </c>
      <c r="C279">
        <v>1.6622598219226004E-2</v>
      </c>
      <c r="D279">
        <v>1.2560885770067248E-3</v>
      </c>
      <c r="E279">
        <v>1.47750582073835E-4</v>
      </c>
      <c r="F279">
        <v>5.2556516991351656E-3</v>
      </c>
      <c r="G279">
        <v>2.9761123349780316E-2</v>
      </c>
      <c r="H279">
        <v>6.1179792152788424E-2</v>
      </c>
      <c r="I279">
        <v>3.7524870441878909E-3</v>
      </c>
      <c r="J279">
        <v>0.54971592686525239</v>
      </c>
      <c r="K279">
        <v>7.0434546187361623E-3</v>
      </c>
      <c r="L279">
        <v>9.2369421180409118E-3</v>
      </c>
      <c r="M279">
        <v>0</v>
      </c>
      <c r="N279">
        <v>0</v>
      </c>
      <c r="O279">
        <v>0</v>
      </c>
      <c r="P279">
        <v>0.72812791501388807</v>
      </c>
    </row>
    <row r="280" spans="1:16" hidden="1" outlineLevel="1" x14ac:dyDescent="0.35">
      <c r="A280" t="s">
        <v>52</v>
      </c>
      <c r="B280">
        <v>7.4653835653110637E-2</v>
      </c>
      <c r="C280">
        <v>1.6622598219226004E-2</v>
      </c>
      <c r="D280">
        <v>0</v>
      </c>
      <c r="E280">
        <v>0</v>
      </c>
      <c r="F280">
        <v>0</v>
      </c>
      <c r="G280">
        <v>0</v>
      </c>
      <c r="H280">
        <v>5.2970476038628554E-2</v>
      </c>
      <c r="I280">
        <v>0</v>
      </c>
      <c r="J280">
        <v>0.3053652681198365</v>
      </c>
      <c r="K280">
        <v>0</v>
      </c>
      <c r="L280">
        <v>0</v>
      </c>
      <c r="M280">
        <v>0</v>
      </c>
      <c r="N280">
        <v>0</v>
      </c>
      <c r="O280">
        <v>0</v>
      </c>
      <c r="P280">
        <v>0.30861094159734304</v>
      </c>
    </row>
    <row r="281" spans="1:16" hidden="1" outlineLevel="1" x14ac:dyDescent="0.35">
      <c r="A281" t="s">
        <v>51</v>
      </c>
      <c r="B281">
        <v>2.7572421595472877E-3</v>
      </c>
      <c r="C281">
        <v>2.8467497744828203E-3</v>
      </c>
      <c r="D281">
        <v>6.1251012916154666E-6</v>
      </c>
      <c r="E281">
        <v>0</v>
      </c>
      <c r="F281">
        <v>4.4529976611288355E-4</v>
      </c>
      <c r="G281">
        <v>1.6780743148345031E-2</v>
      </c>
      <c r="H281">
        <v>1.1435277778934748E-3</v>
      </c>
      <c r="I281">
        <v>4.0978121088619864E-5</v>
      </c>
      <c r="J281">
        <v>1.0560654258448897E-2</v>
      </c>
      <c r="K281">
        <v>1.8615175105776642E-3</v>
      </c>
      <c r="L281">
        <v>1.8046969258112356E-3</v>
      </c>
      <c r="M281">
        <v>0</v>
      </c>
      <c r="N281">
        <v>0</v>
      </c>
      <c r="O281">
        <v>0</v>
      </c>
      <c r="P281">
        <v>4.0855571046282228E-2</v>
      </c>
    </row>
    <row r="282" spans="1:16" hidden="1" outlineLevel="1" x14ac:dyDescent="0.35">
      <c r="A282" t="s">
        <v>50</v>
      </c>
      <c r="B282">
        <v>1.5434460477668136E-2</v>
      </c>
      <c r="C282">
        <v>9.2979902341478841E-3</v>
      </c>
      <c r="D282">
        <v>0.12203073568202373</v>
      </c>
      <c r="E282">
        <v>6.8170242118413868E-2</v>
      </c>
      <c r="F282">
        <v>1.040651066202548E-2</v>
      </c>
      <c r="G282">
        <v>1.9011893512350397E-2</v>
      </c>
      <c r="H282">
        <v>6.253619781764623E-2</v>
      </c>
      <c r="I282">
        <v>0.25704154676330315</v>
      </c>
      <c r="J282">
        <v>0.68032666987834833</v>
      </c>
      <c r="K282">
        <v>0.23255957412237618</v>
      </c>
      <c r="L282">
        <v>0.27991912299147403</v>
      </c>
      <c r="M282">
        <v>0</v>
      </c>
      <c r="N282">
        <v>0</v>
      </c>
      <c r="O282">
        <v>0</v>
      </c>
      <c r="P282">
        <v>0.11744044417028543</v>
      </c>
    </row>
    <row r="283" spans="1:16" hidden="1" outlineLevel="1" x14ac:dyDescent="0.35">
      <c r="A283" t="s">
        <v>49</v>
      </c>
      <c r="B283">
        <v>5.2671642321127385E-4</v>
      </c>
      <c r="C283">
        <v>2.8756670827261493E-4</v>
      </c>
      <c r="D283">
        <v>8.6875521333425951E-2</v>
      </c>
      <c r="E283">
        <v>1.8542783470162878E-2</v>
      </c>
      <c r="F283">
        <v>5.4771108747502526E-4</v>
      </c>
      <c r="G283">
        <v>5.7318690316911312E-4</v>
      </c>
      <c r="H283">
        <v>2.4647170924207568E-3</v>
      </c>
      <c r="I283">
        <v>0.14622944800430901</v>
      </c>
      <c r="J283">
        <v>2.8346944578264515E-2</v>
      </c>
      <c r="K283">
        <v>3.2996836668094727E-2</v>
      </c>
      <c r="L283">
        <v>4.0482579602600821E-2</v>
      </c>
      <c r="M283">
        <v>0</v>
      </c>
      <c r="N283">
        <v>0</v>
      </c>
      <c r="O283">
        <v>0</v>
      </c>
      <c r="P283">
        <v>4.893351840428559E-3</v>
      </c>
    </row>
    <row r="284" spans="1:16" hidden="1" outlineLevel="1" x14ac:dyDescent="0.35">
      <c r="A284" t="s">
        <v>48</v>
      </c>
      <c r="B284">
        <v>4.9302655927798182E-4</v>
      </c>
      <c r="C284">
        <v>1.0310318466018727E-4</v>
      </c>
      <c r="D284">
        <v>1.8986823163226624E-3</v>
      </c>
      <c r="E284">
        <v>8.6944975689972573E-4</v>
      </c>
      <c r="F284">
        <v>7.1523927849212487E-4</v>
      </c>
      <c r="G284">
        <v>4.0315101903099242E-4</v>
      </c>
      <c r="H284">
        <v>8.7734469699241198E-4</v>
      </c>
      <c r="I284">
        <v>1.1221569569454142E-3</v>
      </c>
      <c r="J284">
        <v>9.0519893643847685E-4</v>
      </c>
      <c r="K284">
        <v>3.4763963827754351E-3</v>
      </c>
      <c r="L284">
        <v>2.6147802356060817E-3</v>
      </c>
      <c r="M284">
        <v>0</v>
      </c>
      <c r="N284">
        <v>0</v>
      </c>
      <c r="O284">
        <v>0</v>
      </c>
      <c r="P284">
        <v>1.2556900299865775E-3</v>
      </c>
    </row>
    <row r="285" spans="1:16" hidden="1" outlineLevel="1" x14ac:dyDescent="0.35">
      <c r="A285" t="s">
        <v>47</v>
      </c>
      <c r="B285">
        <v>2.1167443143967502E-2</v>
      </c>
      <c r="C285">
        <v>3.627181764723586E-2</v>
      </c>
      <c r="D285">
        <v>1.7001646105207439E-3</v>
      </c>
      <c r="E285">
        <v>1.5215370745745198E-3</v>
      </c>
      <c r="F285">
        <v>1.2778098465121767E-2</v>
      </c>
      <c r="G285">
        <v>1.6037842753329118E-2</v>
      </c>
      <c r="H285">
        <v>1.6401936662171934E-2</v>
      </c>
      <c r="I285">
        <v>1.0171281021295008E-3</v>
      </c>
      <c r="J285">
        <v>3.0173297881282558E-4</v>
      </c>
      <c r="K285">
        <v>8.7734616616221852E-4</v>
      </c>
      <c r="L285">
        <v>8.7547553204255467E-4</v>
      </c>
      <c r="M285">
        <v>0</v>
      </c>
      <c r="N285">
        <v>0</v>
      </c>
      <c r="O285">
        <v>0</v>
      </c>
      <c r="P285">
        <v>1.2556900299865775E-3</v>
      </c>
    </row>
    <row r="286" spans="1:16" hidden="1" outlineLevel="1" x14ac:dyDescent="0.35">
      <c r="A286" t="s">
        <v>46</v>
      </c>
      <c r="B286">
        <v>5.0944859915074293E-3</v>
      </c>
      <c r="C286">
        <v>5.4090173503805669E-3</v>
      </c>
      <c r="D286">
        <v>9.0372973962836115E-3</v>
      </c>
      <c r="E286">
        <v>4.9769657842237743E-3</v>
      </c>
      <c r="F286">
        <v>3.6950661278721568E-3</v>
      </c>
      <c r="G286">
        <v>3.8310877211035666E-3</v>
      </c>
      <c r="H286">
        <v>5.2943272305338695E-3</v>
      </c>
      <c r="I286">
        <v>1.1425582333282979E-2</v>
      </c>
      <c r="J286">
        <v>4.9986067048899139E-3</v>
      </c>
      <c r="K286">
        <v>1.0649756228098028E-2</v>
      </c>
      <c r="L286">
        <v>9.6195748671212555E-3</v>
      </c>
      <c r="M286">
        <v>0</v>
      </c>
      <c r="N286">
        <v>0</v>
      </c>
      <c r="O286">
        <v>0</v>
      </c>
      <c r="P286">
        <v>1.285167486192774E-2</v>
      </c>
    </row>
    <row r="287" spans="1:16" hidden="1" outlineLevel="1" x14ac:dyDescent="0.35">
      <c r="A287" t="s">
        <v>45</v>
      </c>
      <c r="B287">
        <v>8.220488863968858E-3</v>
      </c>
      <c r="C287">
        <v>8.7746136093021336E-3</v>
      </c>
      <c r="D287">
        <v>1.1882312709960393E-2</v>
      </c>
      <c r="E287">
        <v>8.2965493440126121E-3</v>
      </c>
      <c r="F287">
        <v>6.0642774056975102E-3</v>
      </c>
      <c r="G287">
        <v>6.1635907763501509E-3</v>
      </c>
      <c r="H287">
        <v>8.3189283659542961E-3</v>
      </c>
      <c r="I287">
        <v>1.3528280764000944E-2</v>
      </c>
      <c r="J287">
        <v>9.1197727728761311E-3</v>
      </c>
      <c r="K287">
        <v>1.4825153243742336E-2</v>
      </c>
      <c r="L287">
        <v>1.2730394811364341E-2</v>
      </c>
      <c r="M287">
        <v>0</v>
      </c>
      <c r="N287">
        <v>0</v>
      </c>
      <c r="O287">
        <v>0</v>
      </c>
      <c r="P287">
        <v>1.4450117888387857E-2</v>
      </c>
    </row>
    <row r="288" spans="1:16" hidden="1" outlineLevel="1" x14ac:dyDescent="0.35">
      <c r="A288" t="s">
        <v>44</v>
      </c>
      <c r="B288">
        <v>6.2566169251608279E-4</v>
      </c>
      <c r="C288">
        <v>5.6466010958948617E-4</v>
      </c>
      <c r="D288">
        <v>4.9431770194085407E-3</v>
      </c>
      <c r="E288">
        <v>1.9883810130704935E-4</v>
      </c>
      <c r="F288">
        <v>2.9059166119487775E-4</v>
      </c>
      <c r="G288">
        <v>4.7373966282167351E-4</v>
      </c>
      <c r="H288">
        <v>7.8349454909410247E-4</v>
      </c>
      <c r="I288">
        <v>8.2486211701816355E-3</v>
      </c>
      <c r="J288">
        <v>7.4550856260966001E-4</v>
      </c>
      <c r="K288">
        <v>5.3069854981899235E-3</v>
      </c>
      <c r="L288">
        <v>5.615258070389725E-3</v>
      </c>
      <c r="M288">
        <v>0</v>
      </c>
      <c r="N288">
        <v>0</v>
      </c>
      <c r="O288">
        <v>0</v>
      </c>
      <c r="P288">
        <v>1.0566462222129569E-2</v>
      </c>
    </row>
    <row r="289" spans="1:16" hidden="1" outlineLevel="1" x14ac:dyDescent="0.35">
      <c r="A289" t="s">
        <v>43</v>
      </c>
      <c r="B289">
        <v>5.0678805047939246E-4</v>
      </c>
      <c r="C289">
        <v>5.2926400739434023E-4</v>
      </c>
      <c r="D289">
        <v>4.3821291602791912E-3</v>
      </c>
      <c r="E289">
        <v>4.7825474756402252E-4</v>
      </c>
      <c r="F289">
        <v>3.7351011689004589E-4</v>
      </c>
      <c r="G289">
        <v>3.7916362124896093E-4</v>
      </c>
      <c r="H289">
        <v>5.8539303026600067E-4</v>
      </c>
      <c r="I289">
        <v>6.9304670774411751E-3</v>
      </c>
      <c r="J289">
        <v>3.3442687848138049E-4</v>
      </c>
      <c r="K289">
        <v>4.055081976349767E-3</v>
      </c>
      <c r="L289">
        <v>4.1534411588805735E-3</v>
      </c>
      <c r="M289">
        <v>0</v>
      </c>
      <c r="N289">
        <v>0</v>
      </c>
      <c r="O289">
        <v>0</v>
      </c>
      <c r="P289">
        <v>1.9034564381987895E-3</v>
      </c>
    </row>
    <row r="290" spans="1:16" hidden="1" outlineLevel="1" x14ac:dyDescent="0.35">
      <c r="A290" t="s">
        <v>42</v>
      </c>
      <c r="B290">
        <v>2.9024101635855682E-4</v>
      </c>
      <c r="C290">
        <v>2.5409704931526872E-4</v>
      </c>
      <c r="D290">
        <v>6.9916160097036766E-4</v>
      </c>
      <c r="E290">
        <v>7.9535240522819736E-5</v>
      </c>
      <c r="F290">
        <v>1.8340235380013805E-4</v>
      </c>
      <c r="G290">
        <v>2.1318284826975302E-4</v>
      </c>
      <c r="H290">
        <v>3.7302191032143918E-4</v>
      </c>
      <c r="I290">
        <v>1.3791656432951872E-3</v>
      </c>
      <c r="J290">
        <v>5.9640685008772803E-4</v>
      </c>
      <c r="K290">
        <v>1.2206803479146262E-3</v>
      </c>
      <c r="L290">
        <v>1.2484882186480552E-3</v>
      </c>
      <c r="M290">
        <v>0</v>
      </c>
      <c r="N290">
        <v>0</v>
      </c>
      <c r="O290">
        <v>0</v>
      </c>
      <c r="P290">
        <v>8.6162381873649534E-3</v>
      </c>
    </row>
    <row r="291" spans="1:16" hidden="1" outlineLevel="1" x14ac:dyDescent="0.35">
      <c r="A291" t="s">
        <v>41</v>
      </c>
      <c r="B291">
        <v>73.373009238978042</v>
      </c>
      <c r="C291">
        <v>73.575193801555514</v>
      </c>
      <c r="D291">
        <v>74.073672795030959</v>
      </c>
      <c r="E291">
        <v>48.083629058274795</v>
      </c>
      <c r="F291">
        <v>64.626390711133965</v>
      </c>
      <c r="G291">
        <v>57.803452568639102</v>
      </c>
      <c r="H291">
        <v>73.392886644498304</v>
      </c>
      <c r="I291">
        <v>73.987428490450725</v>
      </c>
      <c r="J291">
        <v>72.453400286566421</v>
      </c>
      <c r="K291">
        <v>74.121719364716768</v>
      </c>
      <c r="L291">
        <v>74.126432258280857</v>
      </c>
      <c r="M291">
        <v>0</v>
      </c>
      <c r="N291">
        <v>0</v>
      </c>
      <c r="O291">
        <v>0</v>
      </c>
      <c r="P291">
        <v>72.601458069709579</v>
      </c>
    </row>
    <row r="292" spans="1:16" hidden="1" outlineLevel="1" x14ac:dyDescent="0.35">
      <c r="A292" t="s">
        <v>40</v>
      </c>
      <c r="B292">
        <v>2.63217415674069E-4</v>
      </c>
      <c r="C292">
        <v>2.6391303645088149E-4</v>
      </c>
      <c r="D292">
        <v>2.8502746271310295E-4</v>
      </c>
      <c r="E292">
        <v>1.8457331391614763E-4</v>
      </c>
      <c r="F292">
        <v>0</v>
      </c>
      <c r="G292">
        <v>0</v>
      </c>
      <c r="H292">
        <v>2.6347733423045193E-4</v>
      </c>
      <c r="I292">
        <v>2.8502746271310306E-4</v>
      </c>
      <c r="J292">
        <v>2.6045187640644766E-4</v>
      </c>
      <c r="K292">
        <v>2.8502746271310295E-4</v>
      </c>
      <c r="L292">
        <v>2.8502746271310295E-4</v>
      </c>
      <c r="M292">
        <v>0</v>
      </c>
      <c r="N292">
        <v>0</v>
      </c>
      <c r="O292">
        <v>0</v>
      </c>
      <c r="P292">
        <v>2.6041297049980944E-4</v>
      </c>
    </row>
    <row r="293" spans="1:16" hidden="1" outlineLevel="1" x14ac:dyDescent="0.35">
      <c r="A293" t="s">
        <v>39</v>
      </c>
      <c r="B293">
        <v>2.2179663131561829E-3</v>
      </c>
      <c r="C293">
        <v>2.2435381127303665E-3</v>
      </c>
      <c r="D293">
        <v>1.9007353723865885E-3</v>
      </c>
      <c r="E293">
        <v>2.2128505196341384E-3</v>
      </c>
      <c r="F293">
        <v>1.6044116818812011E-3</v>
      </c>
      <c r="G293">
        <v>1.5549703276554346E-3</v>
      </c>
      <c r="H293">
        <v>2.7817129459171649E-3</v>
      </c>
      <c r="I293">
        <v>1.7703137926391914E-3</v>
      </c>
      <c r="J293">
        <v>3.9710156089459497E-3</v>
      </c>
      <c r="K293">
        <v>5.3994494010812799E-3</v>
      </c>
      <c r="L293">
        <v>1.9897759525265026E-3</v>
      </c>
      <c r="M293">
        <v>0</v>
      </c>
      <c r="N293">
        <v>0</v>
      </c>
      <c r="O293">
        <v>0</v>
      </c>
      <c r="P293">
        <v>1.2509345118398192E-3</v>
      </c>
    </row>
    <row r="294" spans="1:16" hidden="1" outlineLevel="1" x14ac:dyDescent="0.35">
      <c r="A294" t="s">
        <v>38</v>
      </c>
      <c r="B294">
        <v>2.215577321400214E-3</v>
      </c>
      <c r="C294">
        <v>2.2410547196532794E-3</v>
      </c>
      <c r="D294">
        <v>1.8984964239390251E-3</v>
      </c>
      <c r="E294">
        <v>2.2104161734277663E-3</v>
      </c>
      <c r="F294">
        <v>1.6025882768693554E-3</v>
      </c>
      <c r="G294">
        <v>1.5531473707547515E-3</v>
      </c>
      <c r="H294">
        <v>2.7798811195020937E-3</v>
      </c>
      <c r="I294">
        <v>1.7689839093161645E-3</v>
      </c>
      <c r="J294">
        <v>3.970234241224016E-3</v>
      </c>
      <c r="K294">
        <v>5.3988590555838533E-3</v>
      </c>
      <c r="L294">
        <v>1.9890084082781257E-3</v>
      </c>
      <c r="M294">
        <v>0</v>
      </c>
      <c r="N294">
        <v>0</v>
      </c>
      <c r="O294">
        <v>0</v>
      </c>
      <c r="P294">
        <v>1.2484624207694534E-3</v>
      </c>
    </row>
    <row r="295" spans="1:16" hidden="1" outlineLevel="1" x14ac:dyDescent="0.35">
      <c r="A295" t="s">
        <v>37</v>
      </c>
      <c r="B295">
        <v>3.4935870091216384E-4</v>
      </c>
      <c r="C295">
        <v>3.6319147665935832E-4</v>
      </c>
      <c r="D295">
        <v>3.2334486761331982E-4</v>
      </c>
      <c r="E295">
        <v>3.5226461806538427E-4</v>
      </c>
      <c r="F295">
        <v>2.6281339279577034E-4</v>
      </c>
      <c r="G295">
        <v>2.6248871799135318E-4</v>
      </c>
      <c r="H295">
        <v>2.767370897741678E-4</v>
      </c>
      <c r="I295">
        <v>1.9752170675500398E-4</v>
      </c>
      <c r="J295">
        <v>1.3174641021437912E-4</v>
      </c>
      <c r="K295">
        <v>1.1086992314892015E-4</v>
      </c>
      <c r="L295">
        <v>1.1853855292975455E-4</v>
      </c>
      <c r="M295">
        <v>0</v>
      </c>
      <c r="N295">
        <v>0</v>
      </c>
      <c r="O295">
        <v>0</v>
      </c>
      <c r="P295">
        <v>3.5314687059410395E-4</v>
      </c>
    </row>
    <row r="296" spans="1:16" hidden="1" outlineLevel="1" x14ac:dyDescent="0.35">
      <c r="A296" t="s">
        <v>36</v>
      </c>
      <c r="B296">
        <v>1.6614272983766692E-5</v>
      </c>
      <c r="C296">
        <v>1.7468880270322556E-5</v>
      </c>
      <c r="D296">
        <v>1.4778752020933886E-5</v>
      </c>
      <c r="E296">
        <v>1.7230054733856834E-5</v>
      </c>
      <c r="F296">
        <v>1.2369812855515275E-5</v>
      </c>
      <c r="G296">
        <v>1.2106685849276657E-5</v>
      </c>
      <c r="H296">
        <v>2.0514425801510279E-5</v>
      </c>
      <c r="I296">
        <v>1.3815138388293947E-5</v>
      </c>
      <c r="J296">
        <v>1.9856693145207929E-5</v>
      </c>
      <c r="K296">
        <v>2.873842962387765E-5</v>
      </c>
      <c r="L296">
        <v>1.2068917707712091E-5</v>
      </c>
      <c r="M296">
        <v>0</v>
      </c>
      <c r="N296">
        <v>0</v>
      </c>
      <c r="O296">
        <v>0</v>
      </c>
      <c r="P296">
        <v>9.0380026855969846E-6</v>
      </c>
    </row>
    <row r="297" spans="1:16" hidden="1" outlineLevel="1" x14ac:dyDescent="0.35">
      <c r="A297" t="s">
        <v>35</v>
      </c>
      <c r="B297">
        <v>7.2012293917672582E-2</v>
      </c>
      <c r="C297">
        <v>7.4193688523114809E-2</v>
      </c>
      <c r="D297">
        <v>6.6057605437395445E-2</v>
      </c>
      <c r="E297">
        <v>7.2800219695195151E-2</v>
      </c>
      <c r="F297">
        <v>5.4134765603899369E-2</v>
      </c>
      <c r="G297">
        <v>5.3734148557262634E-2</v>
      </c>
      <c r="H297">
        <v>6.3119096692492133E-2</v>
      </c>
      <c r="I297">
        <v>4.3821441716340101E-2</v>
      </c>
      <c r="J297">
        <v>5.0151454791923733E-2</v>
      </c>
      <c r="K297">
        <v>5.6551695488184867E-2</v>
      </c>
      <c r="L297">
        <v>3.3321476897087136E-2</v>
      </c>
      <c r="M297">
        <v>0</v>
      </c>
      <c r="N297">
        <v>0</v>
      </c>
      <c r="O297">
        <v>0</v>
      </c>
      <c r="P297">
        <v>6.7111559417816463E-2</v>
      </c>
    </row>
    <row r="298" spans="1:16" hidden="1" outlineLevel="1" x14ac:dyDescent="0.35">
      <c r="A298" t="s">
        <v>34</v>
      </c>
      <c r="B298">
        <v>1.5925392723588148E-2</v>
      </c>
      <c r="C298">
        <v>1.5894337204827431E-2</v>
      </c>
      <c r="D298">
        <v>1.3471220933860587E-2</v>
      </c>
      <c r="E298">
        <v>1.5677038010433221E-2</v>
      </c>
      <c r="F298">
        <v>1.1405575868478665E-2</v>
      </c>
      <c r="G298">
        <v>1.1015459740039918E-2</v>
      </c>
      <c r="H298">
        <v>2.0088557815175181E-2</v>
      </c>
      <c r="I298">
        <v>1.2537848384203486E-2</v>
      </c>
      <c r="J298">
        <v>3.1738280754433155E-2</v>
      </c>
      <c r="K298">
        <v>4.2598235539122217E-2</v>
      </c>
      <c r="L298">
        <v>1.5215588386562652E-2</v>
      </c>
      <c r="M298">
        <v>0</v>
      </c>
      <c r="N298">
        <v>0</v>
      </c>
      <c r="O298">
        <v>0</v>
      </c>
      <c r="P298">
        <v>9.078437934301976E-3</v>
      </c>
    </row>
    <row r="299" spans="1:16" hidden="1" outlineLevel="1" x14ac:dyDescent="0.35">
      <c r="A299" t="s">
        <v>33</v>
      </c>
      <c r="B299">
        <v>2.2803058216360277E-3</v>
      </c>
      <c r="C299">
        <v>2.3368713609700584E-3</v>
      </c>
      <c r="D299">
        <v>2.1126309710388282E-3</v>
      </c>
      <c r="E299">
        <v>2.267698689025243E-3</v>
      </c>
      <c r="F299">
        <v>1.5955961781768586E-3</v>
      </c>
      <c r="G299">
        <v>1.5773805911484737E-3</v>
      </c>
      <c r="H299">
        <v>2.1536208007504076E-3</v>
      </c>
      <c r="I299">
        <v>1.5427937267000937E-3</v>
      </c>
      <c r="J299">
        <v>2.0513309616425773E-3</v>
      </c>
      <c r="K299">
        <v>2.4803000692630258E-3</v>
      </c>
      <c r="L299">
        <v>1.3285970856506866E-3</v>
      </c>
      <c r="M299">
        <v>0</v>
      </c>
      <c r="N299">
        <v>0</v>
      </c>
      <c r="O299">
        <v>0</v>
      </c>
      <c r="P299">
        <v>2.0014655765790146E-3</v>
      </c>
    </row>
    <row r="300" spans="1:16" hidden="1" outlineLevel="1" x14ac:dyDescent="0.35">
      <c r="A300" t="s">
        <v>32</v>
      </c>
      <c r="B300">
        <v>7.5325797179254163E-4</v>
      </c>
      <c r="C300">
        <v>7.5484555401365437E-4</v>
      </c>
      <c r="D300">
        <v>6.3967524680574048E-4</v>
      </c>
      <c r="E300">
        <v>7.4452569426326472E-4</v>
      </c>
      <c r="F300">
        <v>5.4109689421788965E-4</v>
      </c>
      <c r="G300">
        <v>5.2314045581341453E-4</v>
      </c>
      <c r="H300">
        <v>9.4864541246434298E-4</v>
      </c>
      <c r="I300">
        <v>5.9556241183827355E-4</v>
      </c>
      <c r="J300">
        <v>1.4555217208741895E-3</v>
      </c>
      <c r="K300">
        <v>1.9607532800503327E-3</v>
      </c>
      <c r="L300">
        <v>7.0657391034536186E-4</v>
      </c>
      <c r="M300">
        <v>0</v>
      </c>
      <c r="N300">
        <v>0</v>
      </c>
      <c r="O300">
        <v>0</v>
      </c>
      <c r="P300">
        <v>4.2791011686807911E-4</v>
      </c>
    </row>
    <row r="301" spans="1:16" hidden="1" outlineLevel="1" x14ac:dyDescent="0.35">
      <c r="A301" t="s">
        <v>31</v>
      </c>
      <c r="B301">
        <v>2.5097043930259575E-3</v>
      </c>
      <c r="C301">
        <v>2.6057279061927783E-3</v>
      </c>
      <c r="D301">
        <v>2.2962352061462609E-3</v>
      </c>
      <c r="E301">
        <v>2.5058008079315284E-3</v>
      </c>
      <c r="F301">
        <v>1.8703196214102139E-3</v>
      </c>
      <c r="G301">
        <v>1.8668195809684416E-3</v>
      </c>
      <c r="H301">
        <v>2.0141333731796439E-3</v>
      </c>
      <c r="I301">
        <v>1.4136157533084096E-3</v>
      </c>
      <c r="J301">
        <v>1.0431634290764466E-3</v>
      </c>
      <c r="K301">
        <v>9.0646673116930975E-4</v>
      </c>
      <c r="L301">
        <v>8.7241881822102991E-4</v>
      </c>
      <c r="M301">
        <v>0</v>
      </c>
      <c r="N301">
        <v>0</v>
      </c>
      <c r="O301">
        <v>0</v>
      </c>
      <c r="P301">
        <v>2.51666724137211E-3</v>
      </c>
    </row>
    <row r="302" spans="1:16" hidden="1" outlineLevel="1" x14ac:dyDescent="0.35">
      <c r="A302" t="s">
        <v>30</v>
      </c>
      <c r="B302">
        <v>1.6187180272745318E-4</v>
      </c>
      <c r="C302">
        <v>1.6707852163865496E-4</v>
      </c>
      <c r="D302">
        <v>1.4143922843762817E-4</v>
      </c>
      <c r="E302">
        <v>1.6479431011823823E-4</v>
      </c>
      <c r="F302">
        <v>1.1886221695961422E-4</v>
      </c>
      <c r="G302">
        <v>1.1579260618536591E-4</v>
      </c>
      <c r="H302">
        <v>2.0142914802784848E-4</v>
      </c>
      <c r="I302">
        <v>1.3201516178986739E-4</v>
      </c>
      <c r="J302">
        <v>2.4007947452005579E-4</v>
      </c>
      <c r="K302">
        <v>3.3522340647111366E-4</v>
      </c>
      <c r="L302">
        <v>1.3096862099710351E-4</v>
      </c>
      <c r="M302">
        <v>0</v>
      </c>
      <c r="N302">
        <v>0</v>
      </c>
      <c r="O302">
        <v>0</v>
      </c>
      <c r="P302">
        <v>8.9580064521149714E-5</v>
      </c>
    </row>
    <row r="303" spans="1:16" hidden="1" outlineLevel="1" x14ac:dyDescent="0.35">
      <c r="A303" t="s">
        <v>29</v>
      </c>
      <c r="B303">
        <v>3.7907079498951586E-4</v>
      </c>
      <c r="C303">
        <v>3.9572263235506115E-4</v>
      </c>
      <c r="D303">
        <v>3.517943856073689E-4</v>
      </c>
      <c r="E303">
        <v>3.8503869640396063E-4</v>
      </c>
      <c r="F303">
        <v>2.855840471506217E-4</v>
      </c>
      <c r="G303">
        <v>2.8497284834384893E-4</v>
      </c>
      <c r="H303">
        <v>3.134612899683646E-4</v>
      </c>
      <c r="I303">
        <v>2.247266585185995E-4</v>
      </c>
      <c r="J303">
        <v>1.4947554046762965E-4</v>
      </c>
      <c r="K303">
        <v>1.4290017428809527E-4</v>
      </c>
      <c r="L303">
        <v>1.3628989972160939E-4</v>
      </c>
      <c r="M303">
        <v>0</v>
      </c>
      <c r="N303">
        <v>0</v>
      </c>
      <c r="O303">
        <v>0</v>
      </c>
      <c r="P303">
        <v>3.6798173073051578E-4</v>
      </c>
    </row>
    <row r="304" spans="1:16" hidden="1" outlineLevel="1" x14ac:dyDescent="0.35">
      <c r="A304" t="s">
        <v>28</v>
      </c>
      <c r="B304">
        <v>4.7765518721340594E-5</v>
      </c>
      <c r="C304">
        <v>5.1496055891981388E-5</v>
      </c>
      <c r="D304">
        <v>4.3529139056517667E-5</v>
      </c>
      <c r="E304">
        <v>5.0792028330743551E-5</v>
      </c>
      <c r="F304">
        <v>3.6238903964490543E-5</v>
      </c>
      <c r="G304">
        <v>3.5688983009412965E-5</v>
      </c>
      <c r="H304">
        <v>5.8342135884304397E-5</v>
      </c>
      <c r="I304">
        <v>4.077332960032932E-5</v>
      </c>
      <c r="J304">
        <v>3.805652684540647E-5</v>
      </c>
      <c r="K304">
        <v>6.0076415497274714E-5</v>
      </c>
      <c r="L304">
        <v>2.923474546930204E-5</v>
      </c>
      <c r="M304">
        <v>0</v>
      </c>
      <c r="N304">
        <v>0</v>
      </c>
      <c r="O304">
        <v>0</v>
      </c>
      <c r="P304">
        <v>2.5362074310180919E-5</v>
      </c>
    </row>
    <row r="305" spans="1:16" hidden="1" outlineLevel="1" x14ac:dyDescent="0.35">
      <c r="A305" t="s">
        <v>27</v>
      </c>
      <c r="B305">
        <v>5.1289862110425237E-2</v>
      </c>
      <c r="C305">
        <v>5.3957072510618591E-2</v>
      </c>
      <c r="D305">
        <v>4.7236933061463447E-2</v>
      </c>
      <c r="E305">
        <v>5.2505478529254891E-2</v>
      </c>
      <c r="F305">
        <v>3.8466222033079527E-2</v>
      </c>
      <c r="G305">
        <v>3.8246344533847391E-2</v>
      </c>
      <c r="H305">
        <v>4.7765911942172071E-2</v>
      </c>
      <c r="I305">
        <v>3.3863283098245087E-2</v>
      </c>
      <c r="J305">
        <v>2.6260873645420076E-2</v>
      </c>
      <c r="K305">
        <v>3.1738784152251662E-2</v>
      </c>
      <c r="L305">
        <v>2.2016675900480658E-2</v>
      </c>
      <c r="M305">
        <v>0</v>
      </c>
      <c r="N305">
        <v>0</v>
      </c>
      <c r="O305">
        <v>0</v>
      </c>
      <c r="P305">
        <v>4.3919036385852456E-2</v>
      </c>
    </row>
    <row r="306" spans="1:16" hidden="1" outlineLevel="1" x14ac:dyDescent="0.35">
      <c r="A306" t="s">
        <v>26</v>
      </c>
      <c r="B306">
        <v>1.813261308819351E-2</v>
      </c>
      <c r="C306">
        <v>1.951770518762282E-2</v>
      </c>
      <c r="D306">
        <v>1.6499010376775078E-2</v>
      </c>
      <c r="E306">
        <v>1.9250869171811735E-2</v>
      </c>
      <c r="F306">
        <v>1.3740410697749957E-2</v>
      </c>
      <c r="G306">
        <v>1.3526609693855539E-2</v>
      </c>
      <c r="H306">
        <v>2.2163206803389384E-2</v>
      </c>
      <c r="I306">
        <v>1.545250255412676E-2</v>
      </c>
      <c r="J306">
        <v>1.4911399412391226E-2</v>
      </c>
      <c r="K306">
        <v>2.3356314725176915E-2</v>
      </c>
      <c r="L306">
        <v>1.1231348712004723E-2</v>
      </c>
      <c r="M306">
        <v>0</v>
      </c>
      <c r="N306">
        <v>0</v>
      </c>
      <c r="O306">
        <v>0</v>
      </c>
      <c r="P306">
        <v>9.6430587672297861E-3</v>
      </c>
    </row>
    <row r="307" spans="1:16" hidden="1" outlineLevel="1" x14ac:dyDescent="0.35"/>
    <row r="308" spans="1:16" collapsed="1" x14ac:dyDescent="0.35"/>
    <row r="309" spans="1:16" x14ac:dyDescent="0.35">
      <c r="B309">
        <v>1000</v>
      </c>
    </row>
    <row r="310" spans="1:16" x14ac:dyDescent="0.35">
      <c r="A310" s="6" t="s">
        <v>10</v>
      </c>
      <c r="B310" s="6" t="s">
        <v>11</v>
      </c>
      <c r="C310" s="6" t="s">
        <v>11</v>
      </c>
      <c r="D310" s="6" t="s">
        <v>11</v>
      </c>
      <c r="E310" s="6" t="s">
        <v>12</v>
      </c>
      <c r="F310" s="6" t="s">
        <v>12</v>
      </c>
      <c r="G310" s="6" t="s">
        <v>13</v>
      </c>
      <c r="H310" s="6" t="s">
        <v>14</v>
      </c>
    </row>
    <row r="311" spans="1:16" x14ac:dyDescent="0.35">
      <c r="A311" s="10" t="s">
        <v>300</v>
      </c>
      <c r="B311" s="10" t="s">
        <v>18</v>
      </c>
      <c r="C311" s="10" t="s">
        <v>25</v>
      </c>
      <c r="D311" s="10" t="s">
        <v>21</v>
      </c>
      <c r="E311" s="10" t="s">
        <v>18</v>
      </c>
      <c r="F311" s="10" t="s">
        <v>21</v>
      </c>
      <c r="G311" s="10" t="s">
        <v>21</v>
      </c>
      <c r="H311" s="10" t="s">
        <v>21</v>
      </c>
    </row>
    <row r="312" spans="1:16" x14ac:dyDescent="0.35">
      <c r="A312" s="8" t="s">
        <v>281</v>
      </c>
      <c r="B312" s="8">
        <v>164.07336446281937</v>
      </c>
      <c r="C312" s="8">
        <v>139.68656017574483</v>
      </c>
      <c r="D312" s="8">
        <v>169.51489313460834</v>
      </c>
      <c r="E312" s="8">
        <v>258.00088049390365</v>
      </c>
      <c r="F312" s="8">
        <v>244.84255586467518</v>
      </c>
      <c r="G312" s="8">
        <v>670.22494087826783</v>
      </c>
      <c r="H312" s="8">
        <v>707.45692709458365</v>
      </c>
    </row>
    <row r="313" spans="1:16" x14ac:dyDescent="0.35">
      <c r="A313" s="8" t="s">
        <v>301</v>
      </c>
      <c r="B313" s="8">
        <f>B312/$B$309</f>
        <v>0.16407336446281937</v>
      </c>
      <c r="C313" s="8">
        <f t="shared" ref="C313:H313" si="0">C312/$B$309</f>
        <v>0.13968656017574482</v>
      </c>
      <c r="D313" s="8">
        <f t="shared" si="0"/>
        <v>0.16951489313460835</v>
      </c>
      <c r="E313" s="8">
        <f t="shared" si="0"/>
        <v>0.25800088049390363</v>
      </c>
      <c r="F313" s="8">
        <f t="shared" si="0"/>
        <v>0.24484255586467518</v>
      </c>
      <c r="G313" s="8">
        <f t="shared" si="0"/>
        <v>0.67022494087826778</v>
      </c>
      <c r="H313" s="8">
        <f t="shared" si="0"/>
        <v>0.70745692709458363</v>
      </c>
    </row>
    <row r="314" spans="1:16" hidden="1" outlineLevel="1" x14ac:dyDescent="0.35">
      <c r="A314" t="s">
        <v>242</v>
      </c>
      <c r="B314">
        <v>73.153622313434951</v>
      </c>
      <c r="C314">
        <v>73.501940667342353</v>
      </c>
      <c r="D314">
        <v>74.05592271719793</v>
      </c>
      <c r="E314">
        <v>73.266751696305207</v>
      </c>
      <c r="F314">
        <v>73.998069424049476</v>
      </c>
      <c r="G314">
        <v>74.111878128037532</v>
      </c>
      <c r="H314">
        <v>74.121326698448385</v>
      </c>
    </row>
    <row r="315" spans="1:16" hidden="1" outlineLevel="1" x14ac:dyDescent="0.35">
      <c r="A315" t="s">
        <v>203</v>
      </c>
      <c r="B315">
        <v>255.35977682063293</v>
      </c>
      <c r="C315">
        <v>201.00863398860557</v>
      </c>
      <c r="D315">
        <v>240.09585279559272</v>
      </c>
      <c r="E315">
        <v>456.3754878851604</v>
      </c>
      <c r="F315">
        <v>325.51544419811296</v>
      </c>
      <c r="G315">
        <v>970.75418023433042</v>
      </c>
      <c r="H315">
        <v>1093.197027685954</v>
      </c>
    </row>
    <row r="316" spans="1:16" hidden="1" outlineLevel="1" x14ac:dyDescent="0.35">
      <c r="A316" t="s">
        <v>170</v>
      </c>
      <c r="B316">
        <v>137.77716343221371</v>
      </c>
      <c r="C316">
        <v>105.20672216237703</v>
      </c>
      <c r="D316">
        <v>155.24195125040356</v>
      </c>
      <c r="E316">
        <v>193.82834334130737</v>
      </c>
      <c r="F316">
        <v>201.48167810333669</v>
      </c>
      <c r="G316">
        <v>620.94689797359149</v>
      </c>
      <c r="H316">
        <v>709.07575172677457</v>
      </c>
    </row>
    <row r="317" spans="1:16" hidden="1" outlineLevel="1" x14ac:dyDescent="0.35">
      <c r="A317" t="s">
        <v>137</v>
      </c>
      <c r="B317">
        <v>142.82806048314421</v>
      </c>
      <c r="C317">
        <v>131.29428791464645</v>
      </c>
      <c r="D317">
        <v>156.43953524775614</v>
      </c>
      <c r="E317">
        <v>186.50709842447245</v>
      </c>
      <c r="F317">
        <v>263.24385929155903</v>
      </c>
      <c r="G317">
        <v>650.28226793981537</v>
      </c>
      <c r="H317">
        <v>598.24063555180976</v>
      </c>
    </row>
    <row r="318" spans="1:16" hidden="1" outlineLevel="1" x14ac:dyDescent="0.35">
      <c r="A318" t="s">
        <v>105</v>
      </c>
      <c r="B318">
        <v>72.481353052379092</v>
      </c>
      <c r="C318">
        <v>73.337638712419832</v>
      </c>
      <c r="D318">
        <v>73.997433941558242</v>
      </c>
      <c r="E318">
        <v>73.008090494819683</v>
      </c>
      <c r="F318">
        <v>73.964324569197416</v>
      </c>
      <c r="G318">
        <v>74.071217522317951</v>
      </c>
      <c r="H318">
        <v>74.125387274986593</v>
      </c>
    </row>
    <row r="319" spans="1:16" hidden="1" outlineLevel="1" x14ac:dyDescent="0.35">
      <c r="A319" t="s">
        <v>73</v>
      </c>
      <c r="B319">
        <v>73.540975356175124</v>
      </c>
      <c r="C319">
        <v>73.657046670088675</v>
      </c>
      <c r="D319">
        <v>74.073682299041451</v>
      </c>
      <c r="E319">
        <v>73.501252031674795</v>
      </c>
      <c r="F319">
        <v>74.027930186965094</v>
      </c>
      <c r="G319">
        <v>74.108349562205078</v>
      </c>
      <c r="H319">
        <v>74.10310507306329</v>
      </c>
    </row>
    <row r="320" spans="1:16" hidden="1" outlineLevel="1" x14ac:dyDescent="0.35">
      <c r="A320" t="s">
        <v>41</v>
      </c>
      <c r="B320">
        <v>73.373009238978042</v>
      </c>
      <c r="C320">
        <v>73.575193801555514</v>
      </c>
      <c r="D320">
        <v>74.073672795030959</v>
      </c>
      <c r="E320">
        <v>73.392886644498304</v>
      </c>
      <c r="F320">
        <v>73.987428490450725</v>
      </c>
      <c r="G320">
        <v>74.121719364716768</v>
      </c>
      <c r="H320">
        <v>74.126432258280857</v>
      </c>
    </row>
    <row r="321" collapsed="1" x14ac:dyDescent="0.35"/>
  </sheetData>
  <autoFilter ref="A32:P306" xr:uid="{FB5FA0C8-929F-4633-99E9-478AE87A9522}"/>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4ED60-FD9C-4CB4-B16F-7AC4DD774EAA}">
  <sheetPr>
    <tabColor theme="8" tint="0.79998168889431442"/>
  </sheetPr>
  <dimension ref="B3:H23"/>
  <sheetViews>
    <sheetView topLeftCell="A5" zoomScale="80" workbookViewId="0">
      <selection activeCell="B6" sqref="B6"/>
    </sheetView>
  </sheetViews>
  <sheetFormatPr defaultRowHeight="14.5" x14ac:dyDescent="0.35"/>
  <cols>
    <col min="3" max="3" width="10.81640625" bestFit="1" customWidth="1"/>
    <col min="4" max="7" width="11.26953125" customWidth="1"/>
  </cols>
  <sheetData>
    <row r="3" spans="2:8" ht="14.65" customHeight="1" x14ac:dyDescent="0.35">
      <c r="B3" s="46"/>
      <c r="C3" s="46"/>
      <c r="D3" s="41"/>
      <c r="E3" s="41"/>
      <c r="F3" s="41"/>
      <c r="G3" s="41"/>
      <c r="H3" s="46"/>
    </row>
    <row r="4" spans="2:8" ht="14.65" customHeight="1" x14ac:dyDescent="0.35">
      <c r="B4" s="46"/>
      <c r="C4" s="46"/>
      <c r="D4" s="46"/>
      <c r="E4" s="46"/>
      <c r="F4" s="46"/>
      <c r="G4" s="46"/>
      <c r="H4" s="41"/>
    </row>
    <row r="5" spans="2:8" ht="14.65" customHeight="1" x14ac:dyDescent="0.35">
      <c r="B5" s="42"/>
      <c r="C5" s="46"/>
      <c r="D5" s="46"/>
      <c r="E5" s="46"/>
      <c r="F5" s="46"/>
      <c r="G5" s="46"/>
      <c r="H5" s="43"/>
    </row>
    <row r="6" spans="2:8" s="25" customFormat="1" ht="69.400000000000006" customHeight="1" x14ac:dyDescent="0.35">
      <c r="B6" s="47" t="s">
        <v>1</v>
      </c>
      <c r="C6" s="42" t="s">
        <v>425</v>
      </c>
      <c r="D6" s="42" t="s">
        <v>426</v>
      </c>
      <c r="E6" s="42" t="s">
        <v>427</v>
      </c>
      <c r="F6" s="42" t="s">
        <v>428</v>
      </c>
      <c r="G6" s="42" t="s">
        <v>387</v>
      </c>
      <c r="H6" s="47"/>
    </row>
    <row r="7" spans="2:8" ht="14.65" customHeight="1" x14ac:dyDescent="0.35">
      <c r="B7" s="50" t="s">
        <v>423</v>
      </c>
      <c r="C7" s="50"/>
      <c r="D7" s="50"/>
      <c r="E7" s="50"/>
      <c r="F7" s="50"/>
      <c r="G7" s="50"/>
      <c r="H7" s="43"/>
    </row>
    <row r="8" spans="2:8" x14ac:dyDescent="0.35">
      <c r="B8" s="44">
        <v>1990</v>
      </c>
      <c r="C8" s="48">
        <v>708.2</v>
      </c>
      <c r="D8" s="48">
        <v>708</v>
      </c>
      <c r="E8" s="48">
        <v>592.29999999999995</v>
      </c>
      <c r="F8" s="48">
        <v>592.29999999999995</v>
      </c>
      <c r="G8" s="48">
        <v>577</v>
      </c>
      <c r="H8" s="41"/>
    </row>
    <row r="9" spans="2:8" x14ac:dyDescent="0.35">
      <c r="B9" s="44">
        <v>1995</v>
      </c>
      <c r="C9" s="48">
        <v>681.7</v>
      </c>
      <c r="D9" s="48">
        <v>680.6</v>
      </c>
      <c r="E9" s="48">
        <v>561.29999999999995</v>
      </c>
      <c r="F9" s="48">
        <v>561.29999999999995</v>
      </c>
      <c r="G9" s="48">
        <v>547.29999999999995</v>
      </c>
      <c r="H9" s="43"/>
    </row>
    <row r="10" spans="2:8" x14ac:dyDescent="0.35">
      <c r="B10" s="44">
        <v>2000</v>
      </c>
      <c r="C10" s="48">
        <v>638</v>
      </c>
      <c r="D10" s="48">
        <v>633.6</v>
      </c>
      <c r="E10" s="48">
        <v>515.6</v>
      </c>
      <c r="F10" s="48">
        <v>515.6</v>
      </c>
      <c r="G10" s="48">
        <v>498.3</v>
      </c>
      <c r="H10" s="41"/>
    </row>
    <row r="11" spans="2:8" x14ac:dyDescent="0.35">
      <c r="B11" s="44">
        <v>2005</v>
      </c>
      <c r="C11" s="48">
        <v>581.79999999999995</v>
      </c>
      <c r="D11" s="48">
        <v>570.6</v>
      </c>
      <c r="E11" s="48">
        <v>484.3</v>
      </c>
      <c r="F11" s="48">
        <v>446.8</v>
      </c>
      <c r="G11" s="48">
        <v>464</v>
      </c>
      <c r="H11" s="43"/>
    </row>
    <row r="12" spans="2:8" x14ac:dyDescent="0.35">
      <c r="B12" s="44">
        <v>2006</v>
      </c>
      <c r="C12" s="48">
        <v>573.4</v>
      </c>
      <c r="D12" s="48">
        <v>561.79999999999995</v>
      </c>
      <c r="E12" s="48">
        <v>476.8</v>
      </c>
      <c r="F12" s="48">
        <v>440.6</v>
      </c>
      <c r="G12" s="48">
        <v>461.9</v>
      </c>
      <c r="H12" s="41"/>
    </row>
    <row r="13" spans="2:8" x14ac:dyDescent="0.35">
      <c r="B13" s="44">
        <v>2007</v>
      </c>
      <c r="C13" s="48">
        <v>557.9</v>
      </c>
      <c r="D13" s="48">
        <v>546.5</v>
      </c>
      <c r="E13" s="48">
        <v>469.4</v>
      </c>
      <c r="F13" s="48">
        <v>435</v>
      </c>
      <c r="G13" s="48">
        <v>453.6</v>
      </c>
      <c r="H13" s="43"/>
    </row>
    <row r="14" spans="2:8" x14ac:dyDescent="0.35">
      <c r="B14" s="44">
        <v>2008</v>
      </c>
      <c r="C14" s="48">
        <v>554.29999999999995</v>
      </c>
      <c r="D14" s="48">
        <v>541.6</v>
      </c>
      <c r="E14" s="48">
        <v>449.9</v>
      </c>
      <c r="F14" s="48">
        <v>420.1</v>
      </c>
      <c r="G14" s="48">
        <v>442.1</v>
      </c>
      <c r="H14" s="41"/>
    </row>
    <row r="15" spans="2:8" x14ac:dyDescent="0.35">
      <c r="B15" s="44">
        <v>2009</v>
      </c>
      <c r="C15" s="48">
        <v>545</v>
      </c>
      <c r="D15" s="48">
        <v>526.79999999999995</v>
      </c>
      <c r="E15" s="48">
        <v>413</v>
      </c>
      <c r="F15" s="48">
        <v>390</v>
      </c>
      <c r="G15" s="48">
        <v>397</v>
      </c>
      <c r="H15" s="43"/>
    </row>
    <row r="16" spans="2:8" x14ac:dyDescent="0.35">
      <c r="B16" s="44">
        <v>2010</v>
      </c>
      <c r="C16" s="48">
        <v>544</v>
      </c>
      <c r="D16" s="48">
        <v>521.70000000000005</v>
      </c>
      <c r="E16" s="48">
        <v>402.4</v>
      </c>
      <c r="F16" s="48">
        <v>377.5</v>
      </c>
      <c r="G16" s="48">
        <v>388</v>
      </c>
      <c r="H16" s="41"/>
    </row>
    <row r="17" spans="2:8" x14ac:dyDescent="0.35">
      <c r="B17" s="44">
        <v>2011</v>
      </c>
      <c r="C17" s="48">
        <v>546.29999999999995</v>
      </c>
      <c r="D17" s="48">
        <v>520.29999999999995</v>
      </c>
      <c r="E17" s="48">
        <v>394.1</v>
      </c>
      <c r="F17" s="48">
        <v>366.2</v>
      </c>
      <c r="G17" s="48">
        <v>377.6</v>
      </c>
      <c r="H17" s="43"/>
    </row>
    <row r="18" spans="2:8" x14ac:dyDescent="0.35">
      <c r="B18" s="44">
        <v>2012</v>
      </c>
      <c r="C18" s="48">
        <v>560.29999999999995</v>
      </c>
      <c r="D18" s="48">
        <v>528</v>
      </c>
      <c r="E18" s="48">
        <v>385.1</v>
      </c>
      <c r="F18" s="48">
        <v>359.6</v>
      </c>
      <c r="G18" s="48">
        <v>372.6</v>
      </c>
      <c r="H18" s="41"/>
    </row>
    <row r="19" spans="2:8" x14ac:dyDescent="0.35">
      <c r="B19" s="44">
        <v>2013</v>
      </c>
      <c r="C19" s="48">
        <v>555.5</v>
      </c>
      <c r="D19" s="48">
        <v>506.1</v>
      </c>
      <c r="E19" s="48">
        <v>337.9</v>
      </c>
      <c r="F19" s="48">
        <v>317.39999999999998</v>
      </c>
      <c r="G19" s="48">
        <v>327.3</v>
      </c>
      <c r="H19" s="43"/>
    </row>
    <row r="20" spans="2:8" x14ac:dyDescent="0.35">
      <c r="B20" s="44">
        <v>2014</v>
      </c>
      <c r="C20" s="48">
        <v>574.5</v>
      </c>
      <c r="D20" s="48">
        <v>513.20000000000005</v>
      </c>
      <c r="E20" s="48">
        <v>323.89999999999998</v>
      </c>
      <c r="F20" s="48">
        <v>304.2</v>
      </c>
      <c r="G20" s="48">
        <v>309.39999999999998</v>
      </c>
      <c r="H20" s="41"/>
    </row>
    <row r="21" spans="2:8" x14ac:dyDescent="0.35">
      <c r="B21" s="44">
        <v>2015</v>
      </c>
      <c r="C21" s="48">
        <v>544</v>
      </c>
      <c r="D21" s="48">
        <v>488.9</v>
      </c>
      <c r="E21" s="48">
        <v>332.4</v>
      </c>
      <c r="F21" s="48">
        <v>313.10000000000002</v>
      </c>
      <c r="G21" s="48">
        <v>315</v>
      </c>
      <c r="H21" s="43"/>
    </row>
    <row r="22" spans="2:8" x14ac:dyDescent="0.35">
      <c r="B22" s="45">
        <v>2016</v>
      </c>
      <c r="C22" s="49">
        <v>542.9</v>
      </c>
      <c r="D22" s="49">
        <v>488.9</v>
      </c>
      <c r="E22" s="49">
        <v>337.1</v>
      </c>
      <c r="F22" s="49">
        <v>316.5</v>
      </c>
      <c r="G22" s="53">
        <v>330.6</v>
      </c>
      <c r="H22" s="41"/>
    </row>
    <row r="23" spans="2:8" ht="14.65" customHeight="1" x14ac:dyDescent="0.35">
      <c r="B23" s="52" t="s">
        <v>424</v>
      </c>
      <c r="C23" s="51"/>
      <c r="D23" s="51"/>
      <c r="E23" s="51"/>
      <c r="F23" s="51"/>
      <c r="G23" s="51"/>
      <c r="H23" s="51"/>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9A661-DF36-4B77-AF87-18D47FD11146}">
  <dimension ref="B2:K20"/>
  <sheetViews>
    <sheetView topLeftCell="A9" workbookViewId="0">
      <selection activeCell="B6" sqref="B6"/>
    </sheetView>
  </sheetViews>
  <sheetFormatPr defaultRowHeight="14.5" x14ac:dyDescent="0.35"/>
  <sheetData>
    <row r="2" spans="2:11" x14ac:dyDescent="0.35">
      <c r="B2" t="s">
        <v>975</v>
      </c>
    </row>
    <row r="3" spans="2:11" x14ac:dyDescent="0.35">
      <c r="B3" t="s">
        <v>976</v>
      </c>
    </row>
    <row r="5" spans="2:11" x14ac:dyDescent="0.35">
      <c r="B5" s="239"/>
      <c r="C5" s="240">
        <v>1990</v>
      </c>
      <c r="D5" s="240">
        <v>1995</v>
      </c>
      <c r="E5" s="240">
        <v>2000</v>
      </c>
      <c r="F5" s="240">
        <v>2005</v>
      </c>
      <c r="G5" s="240">
        <v>2010</v>
      </c>
      <c r="H5" s="240">
        <v>2015</v>
      </c>
      <c r="I5" s="240">
        <v>2016</v>
      </c>
      <c r="J5" s="240">
        <v>2017</v>
      </c>
      <c r="K5" s="240">
        <v>2018</v>
      </c>
    </row>
    <row r="6" spans="2:11" x14ac:dyDescent="0.35">
      <c r="B6" s="241" t="s">
        <v>962</v>
      </c>
      <c r="C6" s="242">
        <v>383.2</v>
      </c>
      <c r="D6" s="242">
        <v>320.5</v>
      </c>
      <c r="E6" s="242">
        <v>297.8</v>
      </c>
      <c r="F6" s="242">
        <v>289.2</v>
      </c>
      <c r="G6" s="242">
        <v>289.89999999999998</v>
      </c>
      <c r="H6" s="242">
        <v>261</v>
      </c>
      <c r="I6" s="242">
        <v>254.6</v>
      </c>
      <c r="J6" s="242">
        <v>252.7</v>
      </c>
      <c r="K6" s="243">
        <v>244.2</v>
      </c>
    </row>
    <row r="7" spans="2:11" x14ac:dyDescent="0.35">
      <c r="B7" s="241" t="s">
        <v>963</v>
      </c>
      <c r="C7" s="239"/>
      <c r="D7" s="242">
        <v>214.2</v>
      </c>
      <c r="E7" s="242">
        <v>229.6</v>
      </c>
      <c r="F7" s="242">
        <v>280.10000000000002</v>
      </c>
      <c r="G7" s="242">
        <v>315.39999999999998</v>
      </c>
      <c r="H7" s="242">
        <v>314.2</v>
      </c>
      <c r="I7" s="242">
        <v>302.3</v>
      </c>
      <c r="J7" s="242">
        <v>303.7</v>
      </c>
      <c r="K7" s="243">
        <v>276</v>
      </c>
    </row>
    <row r="8" spans="2:11" x14ac:dyDescent="0.35">
      <c r="B8" s="241" t="s">
        <v>964</v>
      </c>
      <c r="C8" s="242">
        <v>470.7</v>
      </c>
      <c r="D8" s="242">
        <v>433.7</v>
      </c>
      <c r="E8" s="242">
        <v>402.2</v>
      </c>
      <c r="F8" s="242">
        <v>404.9</v>
      </c>
      <c r="G8" s="242">
        <v>393.3</v>
      </c>
      <c r="H8" s="242">
        <v>386</v>
      </c>
      <c r="I8" s="242">
        <v>377.8</v>
      </c>
      <c r="J8" s="242">
        <v>372.2</v>
      </c>
      <c r="K8" s="243">
        <v>370.5</v>
      </c>
    </row>
    <row r="9" spans="2:11" ht="26" x14ac:dyDescent="0.35">
      <c r="B9" s="241" t="s">
        <v>965</v>
      </c>
      <c r="C9" s="239"/>
      <c r="D9" s="239"/>
      <c r="E9" s="242">
        <v>322.7</v>
      </c>
      <c r="F9" s="242">
        <v>367.5</v>
      </c>
      <c r="G9" s="242">
        <v>392.7</v>
      </c>
      <c r="H9" s="242">
        <v>317.2</v>
      </c>
      <c r="I9" s="242">
        <v>317.89999999999998</v>
      </c>
      <c r="J9" s="242">
        <v>321.3</v>
      </c>
      <c r="K9" s="243">
        <v>316.89999999999998</v>
      </c>
    </row>
    <row r="10" spans="2:11" x14ac:dyDescent="0.35">
      <c r="B10" s="241" t="s">
        <v>966</v>
      </c>
      <c r="C10" s="242">
        <v>719.3</v>
      </c>
      <c r="D10" s="242">
        <v>823.8</v>
      </c>
      <c r="E10" s="242">
        <v>713.8</v>
      </c>
      <c r="F10" s="242">
        <v>314.3</v>
      </c>
      <c r="G10" s="242">
        <v>260.60000000000002</v>
      </c>
      <c r="H10" s="242">
        <v>221.2</v>
      </c>
      <c r="I10" s="242">
        <v>212.4</v>
      </c>
      <c r="J10" s="242">
        <v>207.9</v>
      </c>
      <c r="K10" s="243">
        <v>194</v>
      </c>
    </row>
    <row r="11" spans="2:11" x14ac:dyDescent="0.35">
      <c r="B11" s="241" t="s">
        <v>967</v>
      </c>
      <c r="C11" s="242">
        <v>297.5</v>
      </c>
      <c r="D11" s="242">
        <v>264</v>
      </c>
      <c r="E11" s="242">
        <v>270</v>
      </c>
      <c r="F11" s="242">
        <v>260.5</v>
      </c>
      <c r="G11" s="242">
        <v>260.8</v>
      </c>
      <c r="H11" s="242">
        <v>234.6</v>
      </c>
      <c r="I11" s="242">
        <v>238.7</v>
      </c>
      <c r="J11" s="242">
        <v>223</v>
      </c>
      <c r="K11" s="243">
        <v>222.1</v>
      </c>
    </row>
    <row r="12" spans="2:11" x14ac:dyDescent="0.35">
      <c r="B12" s="241" t="s">
        <v>968</v>
      </c>
      <c r="C12" s="242">
        <v>317</v>
      </c>
      <c r="D12" s="242">
        <v>225.3</v>
      </c>
      <c r="E12" s="242">
        <v>202.8</v>
      </c>
      <c r="F12" s="242">
        <v>179.4</v>
      </c>
      <c r="G12" s="242">
        <v>170.3</v>
      </c>
      <c r="H12" s="242">
        <v>119.8</v>
      </c>
      <c r="I12" s="242">
        <v>134</v>
      </c>
      <c r="J12" s="242">
        <v>131.9</v>
      </c>
      <c r="K12" s="243">
        <v>126</v>
      </c>
    </row>
    <row r="13" spans="2:11" ht="26" x14ac:dyDescent="0.35">
      <c r="B13" s="241" t="s">
        <v>969</v>
      </c>
      <c r="C13" s="242">
        <v>261.2</v>
      </c>
      <c r="D13" s="242">
        <v>225.2</v>
      </c>
      <c r="E13" s="242">
        <v>220.5</v>
      </c>
      <c r="F13" s="242">
        <v>173.5</v>
      </c>
      <c r="G13" s="242">
        <v>168.4</v>
      </c>
      <c r="H13" s="242">
        <v>159.6</v>
      </c>
      <c r="I13" s="242">
        <v>158.1</v>
      </c>
      <c r="J13" s="242">
        <v>150.30000000000001</v>
      </c>
      <c r="K13" s="243">
        <v>148.19999999999999</v>
      </c>
    </row>
    <row r="14" spans="2:11" x14ac:dyDescent="0.35">
      <c r="B14" s="241" t="s">
        <v>835</v>
      </c>
      <c r="C14" s="242">
        <v>281.2</v>
      </c>
      <c r="D14" s="242">
        <v>227.6</v>
      </c>
      <c r="E14" s="242">
        <v>226.8</v>
      </c>
      <c r="F14" s="242">
        <v>228.2</v>
      </c>
      <c r="G14" s="242">
        <v>186.9</v>
      </c>
      <c r="H14" s="242">
        <v>175.3</v>
      </c>
      <c r="I14" s="242">
        <v>177.1</v>
      </c>
      <c r="J14" s="242">
        <v>176.6</v>
      </c>
      <c r="K14" s="243">
        <v>167.6</v>
      </c>
    </row>
    <row r="15" spans="2:11" x14ac:dyDescent="0.35">
      <c r="B15" s="241" t="s">
        <v>970</v>
      </c>
      <c r="C15" s="242">
        <v>383</v>
      </c>
      <c r="D15" s="242">
        <v>322.89999999999998</v>
      </c>
      <c r="E15" s="242">
        <v>223.7</v>
      </c>
      <c r="F15" s="242">
        <v>310.10000000000002</v>
      </c>
      <c r="G15" s="242">
        <v>360.9</v>
      </c>
      <c r="H15" s="242">
        <v>254.3</v>
      </c>
      <c r="I15" s="242">
        <v>223</v>
      </c>
      <c r="J15" s="242">
        <v>251.8</v>
      </c>
      <c r="K15" s="243">
        <v>255.7</v>
      </c>
    </row>
    <row r="16" spans="2:11" x14ac:dyDescent="0.35">
      <c r="B16" s="241" t="s">
        <v>971</v>
      </c>
      <c r="C16" s="242">
        <v>374.5</v>
      </c>
      <c r="D16" s="242">
        <v>324.10000000000002</v>
      </c>
      <c r="E16" s="242">
        <v>290.8</v>
      </c>
      <c r="F16" s="242">
        <v>285.5</v>
      </c>
      <c r="G16" s="242">
        <v>246.5</v>
      </c>
      <c r="H16" s="242">
        <v>243.8</v>
      </c>
      <c r="I16" s="242">
        <v>242.1</v>
      </c>
      <c r="J16" s="242">
        <v>240.2</v>
      </c>
      <c r="K16" s="243">
        <v>238.2</v>
      </c>
    </row>
    <row r="17" spans="2:11" x14ac:dyDescent="0.35">
      <c r="B17" s="241" t="s">
        <v>972</v>
      </c>
      <c r="C17" s="242">
        <v>303.10000000000002</v>
      </c>
      <c r="D17" s="242">
        <v>285.60000000000002</v>
      </c>
      <c r="E17" s="242">
        <v>269.3</v>
      </c>
      <c r="F17" s="242">
        <v>226.2</v>
      </c>
      <c r="G17" s="242">
        <v>202.8</v>
      </c>
      <c r="H17" s="242">
        <v>163.69999999999999</v>
      </c>
      <c r="I17" s="242">
        <v>150.5</v>
      </c>
      <c r="J17" s="242">
        <v>152.4</v>
      </c>
      <c r="K17" s="243">
        <v>156.30000000000001</v>
      </c>
    </row>
    <row r="18" spans="2:11" x14ac:dyDescent="0.35">
      <c r="B18" s="241" t="s">
        <v>797</v>
      </c>
      <c r="C18" s="239"/>
      <c r="D18" s="242">
        <v>293.2</v>
      </c>
      <c r="E18" s="242">
        <v>252.3</v>
      </c>
      <c r="F18" s="242">
        <v>262.60000000000002</v>
      </c>
      <c r="G18" s="242">
        <v>298.3</v>
      </c>
      <c r="H18" s="242">
        <v>312</v>
      </c>
      <c r="I18" s="242">
        <v>242.5</v>
      </c>
      <c r="J18" s="242">
        <v>231.6</v>
      </c>
      <c r="K18" s="243">
        <v>232.7</v>
      </c>
    </row>
    <row r="19" spans="2:11" x14ac:dyDescent="0.35">
      <c r="B19" s="241" t="s">
        <v>973</v>
      </c>
      <c r="C19" s="242">
        <v>362.8</v>
      </c>
      <c r="D19" s="242">
        <v>287.3</v>
      </c>
      <c r="E19" s="242">
        <v>238.3</v>
      </c>
      <c r="F19" s="242">
        <v>221.6</v>
      </c>
      <c r="G19" s="242">
        <v>211.6</v>
      </c>
      <c r="H19" s="242">
        <v>186</v>
      </c>
      <c r="I19" s="242">
        <v>178.3</v>
      </c>
      <c r="J19" s="242">
        <v>188</v>
      </c>
      <c r="K19" s="243">
        <v>189.3</v>
      </c>
    </row>
    <row r="20" spans="2:11" x14ac:dyDescent="0.35">
      <c r="B20" s="241" t="s">
        <v>974</v>
      </c>
      <c r="C20" s="239"/>
      <c r="D20" s="239"/>
      <c r="E20" s="239"/>
      <c r="F20" s="239"/>
      <c r="G20" s="242">
        <v>131.5</v>
      </c>
      <c r="H20" s="242">
        <v>110.8</v>
      </c>
      <c r="I20" s="242">
        <v>110.6</v>
      </c>
      <c r="J20" s="242">
        <v>189.7</v>
      </c>
      <c r="K20" s="244">
        <v>190.1</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BB54C-D1A4-43DB-B63D-A710EC41EFFD}">
  <sheetPr codeName="Sheet17">
    <tabColor theme="5" tint="0.79998168889431442"/>
    <pageSetUpPr fitToPage="1"/>
  </sheetPr>
  <dimension ref="A1:AZ38"/>
  <sheetViews>
    <sheetView showGridLines="0" workbookViewId="0">
      <pane xSplit="1" ySplit="3" topLeftCell="B13" activePane="bottomRight" state="frozen"/>
      <selection activeCell="B6" sqref="B6"/>
      <selection pane="topRight" activeCell="B6" sqref="B6"/>
      <selection pane="bottomLeft" activeCell="B6" sqref="B6"/>
      <selection pane="bottomRight" activeCell="B6" sqref="B6"/>
    </sheetView>
  </sheetViews>
  <sheetFormatPr defaultColWidth="11.1796875" defaultRowHeight="14.5" x14ac:dyDescent="0.35"/>
  <cols>
    <col min="1" max="1" width="5.54296875" style="55" customWidth="1"/>
    <col min="2" max="2" width="16.54296875" style="54" customWidth="1"/>
    <col min="3" max="3" width="13.81640625" style="54" customWidth="1"/>
    <col min="4" max="4" width="15.81640625" style="54" customWidth="1"/>
    <col min="5" max="5" width="13.453125" style="54" customWidth="1"/>
    <col min="6" max="6" width="11.1796875" style="54"/>
    <col min="7" max="7" width="17.54296875" style="54" customWidth="1"/>
    <col min="8" max="16384" width="11.1796875" style="54"/>
  </cols>
  <sheetData>
    <row r="1" spans="1:52" s="84" customFormat="1" ht="10.5" x14ac:dyDescent="0.25">
      <c r="A1" s="842" t="s">
        <v>467</v>
      </c>
      <c r="B1" s="842"/>
      <c r="C1" s="842"/>
      <c r="D1" s="842"/>
      <c r="E1" s="842"/>
      <c r="F1" s="842"/>
    </row>
    <row r="2" spans="1:52" ht="21" x14ac:dyDescent="0.5">
      <c r="A2" s="845" t="s">
        <v>500</v>
      </c>
      <c r="B2" s="845"/>
      <c r="C2" s="845"/>
      <c r="D2" s="845"/>
      <c r="E2" s="845"/>
      <c r="F2" s="84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row>
    <row r="3" spans="1:52" x14ac:dyDescent="0.35">
      <c r="A3" s="83" t="s">
        <v>466</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row>
    <row r="4" spans="1:52" s="81" customFormat="1" ht="6" thickBot="1" x14ac:dyDescent="0.2">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row>
    <row r="5" spans="1:52" ht="26.5" thickTop="1" x14ac:dyDescent="0.35">
      <c r="B5" s="79" t="s">
        <v>465</v>
      </c>
      <c r="C5" s="80" t="s">
        <v>500</v>
      </c>
      <c r="D5" s="79" t="s">
        <v>463</v>
      </c>
      <c r="E5" s="78">
        <v>44713</v>
      </c>
      <c r="F5" s="77" t="s">
        <v>462</v>
      </c>
      <c r="G5" s="76" t="s">
        <v>461</v>
      </c>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row>
    <row r="6" spans="1:52" ht="15" thickBot="1" x14ac:dyDescent="0.4">
      <c r="B6" s="75" t="s">
        <v>460</v>
      </c>
      <c r="C6" s="74" t="s">
        <v>459</v>
      </c>
      <c r="D6" s="72" t="s">
        <v>458</v>
      </c>
      <c r="E6" s="73">
        <v>1</v>
      </c>
      <c r="F6" s="72" t="s">
        <v>457</v>
      </c>
      <c r="G6" s="71">
        <v>2021</v>
      </c>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row>
    <row r="7" spans="1:52" ht="15.5" thickTop="1" thickBot="1" x14ac:dyDescent="0.4">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row>
    <row r="8" spans="1:52" ht="18.649999999999999" customHeight="1" thickTop="1" thickBot="1" x14ac:dyDescent="0.4">
      <c r="B8" s="872" t="s">
        <v>505</v>
      </c>
      <c r="C8" s="873"/>
      <c r="D8" s="873"/>
      <c r="E8" s="873"/>
      <c r="F8" s="873"/>
      <c r="G8" s="873"/>
      <c r="H8" s="873"/>
      <c r="I8" s="873"/>
      <c r="J8" s="873"/>
      <c r="K8" s="873"/>
      <c r="L8" s="873"/>
      <c r="M8" s="874"/>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row>
    <row r="9" spans="1:52" s="55" customFormat="1" ht="15" thickTop="1" x14ac:dyDescent="0.35">
      <c r="B9" s="838"/>
      <c r="C9" s="838"/>
      <c r="D9" s="838"/>
      <c r="E9" s="838"/>
      <c r="F9" s="838"/>
      <c r="G9" s="838"/>
      <c r="H9" s="838"/>
      <c r="I9" s="838"/>
      <c r="J9" s="838"/>
      <c r="K9" s="838"/>
      <c r="L9" s="838"/>
      <c r="M9" s="838"/>
    </row>
    <row r="10" spans="1:52" s="55" customFormat="1" ht="15" customHeight="1" x14ac:dyDescent="0.35">
      <c r="B10" s="849" t="s">
        <v>455</v>
      </c>
      <c r="C10" s="849"/>
      <c r="D10" s="849"/>
      <c r="E10" s="849"/>
      <c r="F10" s="849"/>
      <c r="G10" s="849"/>
      <c r="H10" s="849"/>
      <c r="I10" s="849"/>
      <c r="J10" s="849"/>
      <c r="K10" s="849"/>
      <c r="L10" s="849"/>
      <c r="M10" s="849"/>
    </row>
    <row r="11" spans="1:52" s="55" customFormat="1" ht="37.5" customHeight="1" x14ac:dyDescent="0.35">
      <c r="B11" s="876" t="s">
        <v>504</v>
      </c>
      <c r="C11" s="876"/>
      <c r="D11" s="876"/>
      <c r="E11" s="876"/>
      <c r="F11" s="876"/>
      <c r="G11" s="876"/>
      <c r="H11" s="876"/>
      <c r="I11" s="876"/>
      <c r="J11" s="876"/>
      <c r="K11" s="876"/>
      <c r="L11" s="876"/>
      <c r="M11" s="876"/>
    </row>
    <row r="12" spans="1:52" s="55" customFormat="1" ht="21.75" customHeight="1" x14ac:dyDescent="0.35">
      <c r="B12" s="849" t="s">
        <v>503</v>
      </c>
      <c r="C12" s="849"/>
      <c r="D12" s="849"/>
      <c r="E12" s="849"/>
      <c r="F12" s="849"/>
      <c r="G12" s="849"/>
      <c r="H12" s="849"/>
      <c r="I12" s="849"/>
      <c r="J12" s="849"/>
      <c r="K12" s="849"/>
      <c r="L12" s="849"/>
      <c r="M12" s="849"/>
    </row>
    <row r="13" spans="1:52" s="55" customFormat="1" ht="22.5" customHeight="1" x14ac:dyDescent="0.35">
      <c r="B13" s="838" t="s">
        <v>502</v>
      </c>
      <c r="C13" s="838"/>
      <c r="D13" s="838"/>
      <c r="E13" s="838"/>
      <c r="F13" s="838"/>
      <c r="G13" s="838"/>
      <c r="H13" s="838"/>
      <c r="I13" s="838"/>
      <c r="J13" s="838"/>
      <c r="K13" s="838"/>
      <c r="L13" s="838"/>
      <c r="M13" s="838"/>
    </row>
    <row r="14" spans="1:52" s="55" customFormat="1" ht="18.75" customHeight="1" x14ac:dyDescent="0.35">
      <c r="B14" s="838" t="s">
        <v>501</v>
      </c>
      <c r="C14" s="838"/>
      <c r="D14" s="838"/>
      <c r="E14" s="838"/>
      <c r="F14" s="838"/>
      <c r="G14" s="838"/>
      <c r="H14" s="838"/>
      <c r="I14" s="838"/>
      <c r="J14" s="838"/>
      <c r="K14" s="838"/>
      <c r="L14" s="838"/>
      <c r="M14" s="838"/>
    </row>
    <row r="15" spans="1:52" s="55" customFormat="1" ht="8.15" customHeight="1" x14ac:dyDescent="0.35">
      <c r="B15" s="838"/>
      <c r="C15" s="838"/>
      <c r="D15" s="838"/>
      <c r="E15" s="838"/>
      <c r="F15" s="838"/>
      <c r="G15" s="838"/>
      <c r="H15" s="838"/>
      <c r="I15" s="838"/>
      <c r="J15" s="838"/>
      <c r="K15" s="838"/>
      <c r="L15" s="838"/>
      <c r="M15" s="838"/>
    </row>
    <row r="16" spans="1:52" s="58" customFormat="1" x14ac:dyDescent="0.35">
      <c r="B16" s="95"/>
      <c r="C16" s="95"/>
      <c r="D16" s="95"/>
      <c r="E16" s="95"/>
      <c r="F16" s="95"/>
      <c r="G16" s="95"/>
      <c r="H16" s="95"/>
      <c r="I16" s="95"/>
      <c r="J16" s="95"/>
      <c r="K16" s="95"/>
      <c r="L16" s="95"/>
      <c r="M16" s="95"/>
    </row>
    <row r="17" spans="2:13" s="58" customFormat="1" ht="16.5" x14ac:dyDescent="0.45">
      <c r="B17" s="66" t="s">
        <v>445</v>
      </c>
      <c r="C17" s="66" t="s">
        <v>444</v>
      </c>
      <c r="D17" s="66" t="s">
        <v>443</v>
      </c>
      <c r="E17" s="64" t="s">
        <v>441</v>
      </c>
      <c r="F17" s="67"/>
      <c r="G17" s="67"/>
      <c r="H17" s="67"/>
      <c r="I17" s="67"/>
      <c r="J17" s="67"/>
      <c r="K17" s="67"/>
      <c r="L17" s="67"/>
      <c r="M17" s="67"/>
    </row>
    <row r="18" spans="2:13" s="58" customFormat="1" x14ac:dyDescent="0.35">
      <c r="B18" s="875" t="s">
        <v>500</v>
      </c>
      <c r="C18" s="875" t="s">
        <v>500</v>
      </c>
      <c r="D18" s="64" t="s">
        <v>499</v>
      </c>
      <c r="E18" s="98">
        <v>0.14899999999999999</v>
      </c>
      <c r="F18" s="67"/>
      <c r="G18" s="67"/>
      <c r="H18" s="67"/>
      <c r="I18" s="67"/>
      <c r="J18" s="67"/>
      <c r="K18" s="67"/>
      <c r="L18" s="67"/>
      <c r="M18" s="67"/>
    </row>
    <row r="19" spans="2:13" s="58" customFormat="1" x14ac:dyDescent="0.35">
      <c r="B19" s="875"/>
      <c r="C19" s="875"/>
      <c r="D19" s="64" t="s">
        <v>498</v>
      </c>
      <c r="E19" s="98">
        <v>149</v>
      </c>
      <c r="F19" s="67"/>
      <c r="G19" s="67"/>
      <c r="H19" s="67"/>
      <c r="I19" s="67"/>
      <c r="J19" s="67"/>
      <c r="K19" s="67"/>
      <c r="L19" s="67"/>
      <c r="M19" s="67"/>
    </row>
    <row r="20" spans="2:13" s="58" customFormat="1" x14ac:dyDescent="0.35">
      <c r="B20" s="67"/>
      <c r="C20" s="67"/>
      <c r="D20" s="67"/>
      <c r="E20" s="67"/>
      <c r="F20" s="67"/>
      <c r="G20" s="67"/>
      <c r="H20" s="67"/>
      <c r="I20" s="67"/>
      <c r="J20" s="67"/>
      <c r="K20" s="67"/>
      <c r="L20" s="67"/>
      <c r="M20" s="67"/>
    </row>
    <row r="21" spans="2:13" s="58" customFormat="1" x14ac:dyDescent="0.35">
      <c r="B21" s="60"/>
      <c r="C21" s="60"/>
      <c r="D21" s="60"/>
      <c r="E21" s="60"/>
      <c r="F21" s="60"/>
      <c r="G21" s="60"/>
      <c r="H21" s="60"/>
      <c r="I21" s="60"/>
      <c r="J21" s="60"/>
      <c r="K21" s="60"/>
      <c r="L21" s="60"/>
      <c r="M21" s="60"/>
    </row>
    <row r="22" spans="2:13" s="55" customFormat="1" x14ac:dyDescent="0.35">
      <c r="B22" s="97"/>
      <c r="C22" s="97"/>
      <c r="D22" s="97"/>
      <c r="E22" s="97"/>
      <c r="F22" s="97"/>
      <c r="G22" s="97"/>
      <c r="H22" s="97"/>
      <c r="I22" s="97"/>
      <c r="J22" s="97"/>
      <c r="K22" s="97"/>
      <c r="L22" s="97"/>
      <c r="M22" s="97"/>
    </row>
    <row r="23" spans="2:13" s="55" customFormat="1" x14ac:dyDescent="0.35">
      <c r="B23" s="867" t="s">
        <v>497</v>
      </c>
      <c r="C23" s="867"/>
      <c r="D23" s="867"/>
      <c r="E23" s="867"/>
      <c r="F23" s="867"/>
      <c r="G23" s="867"/>
      <c r="H23" s="867"/>
      <c r="I23" s="867"/>
      <c r="J23" s="867"/>
      <c r="K23" s="867"/>
      <c r="L23" s="867"/>
      <c r="M23" s="867"/>
    </row>
    <row r="24" spans="2:13" s="55" customFormat="1" x14ac:dyDescent="0.35"/>
    <row r="25" spans="2:13" s="55" customFormat="1" x14ac:dyDescent="0.35"/>
    <row r="26" spans="2:13" s="55" customFormat="1" x14ac:dyDescent="0.35"/>
    <row r="27" spans="2:13" s="55" customFormat="1" x14ac:dyDescent="0.35"/>
    <row r="28" spans="2:13" s="55" customFormat="1" x14ac:dyDescent="0.35"/>
    <row r="29" spans="2:13" s="55" customFormat="1" x14ac:dyDescent="0.35"/>
    <row r="30" spans="2:13" s="55" customFormat="1" x14ac:dyDescent="0.35"/>
    <row r="31" spans="2:13" s="55" customFormat="1" x14ac:dyDescent="0.35"/>
    <row r="32" spans="2:13" s="55" customFormat="1" x14ac:dyDescent="0.35"/>
    <row r="33" s="55" customFormat="1" x14ac:dyDescent="0.35"/>
    <row r="34" s="55" customFormat="1" x14ac:dyDescent="0.35"/>
    <row r="35" s="55" customFormat="1" x14ac:dyDescent="0.35"/>
    <row r="36" s="55" customFormat="1" x14ac:dyDescent="0.35"/>
    <row r="37" s="55" customFormat="1" x14ac:dyDescent="0.35"/>
    <row r="38" s="55" customFormat="1" x14ac:dyDescent="0.35"/>
  </sheetData>
  <mergeCells count="13">
    <mergeCell ref="A2:F2"/>
    <mergeCell ref="A1:F1"/>
    <mergeCell ref="B23:M23"/>
    <mergeCell ref="B13:M13"/>
    <mergeCell ref="B14:M14"/>
    <mergeCell ref="B15:M15"/>
    <mergeCell ref="B8:M8"/>
    <mergeCell ref="B9:M9"/>
    <mergeCell ref="B18:B19"/>
    <mergeCell ref="C18:C19"/>
    <mergeCell ref="B10:M10"/>
    <mergeCell ref="B11:M11"/>
    <mergeCell ref="B12:M12"/>
  </mergeCells>
  <hyperlinks>
    <hyperlink ref="A3" location="Index!A1" display="Index" xr:uid="{586063B6-7117-4A7C-8F73-6CD2F8677D4B}"/>
    <hyperlink ref="B11:M11" location="'Water treatment'!A1" display="●  In order to provide a full picture of their Scope 3 water emissions, company I should also refer to the ‘water treatment’ tab, as both portions, supply and treatment, should be reported on for water" xr:uid="{AB4AE50E-7F6B-4AD5-9620-14C078C1A66B}"/>
  </hyperlinks>
  <pageMargins left="0.7" right="0.7" top="0.75" bottom="0.75" header="0.3" footer="0.3"/>
  <pageSetup paperSize="9" scale="22" fitToHeight="0" orientation="landscape"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3EDF5-B44E-4271-8E29-4FFDF7F1F898}">
  <sheetPr codeName="Sheet18">
    <tabColor theme="5" tint="0.79998168889431442"/>
    <pageSetUpPr fitToPage="1"/>
  </sheetPr>
  <dimension ref="A1:AQ97"/>
  <sheetViews>
    <sheetView showGridLines="0" workbookViewId="0">
      <pane xSplit="1" ySplit="3" topLeftCell="B4" activePane="bottomRight" state="frozen"/>
      <selection activeCell="B5" sqref="B5:G6"/>
      <selection pane="topRight" activeCell="B5" sqref="B5:G6"/>
      <selection pane="bottomLeft" activeCell="B5" sqref="B5:G6"/>
      <selection pane="bottomRight" activeCell="B11" sqref="B11:M11"/>
    </sheetView>
  </sheetViews>
  <sheetFormatPr defaultColWidth="11.1796875" defaultRowHeight="14.5" x14ac:dyDescent="0.35"/>
  <cols>
    <col min="1" max="1" width="5.54296875" style="55" customWidth="1"/>
    <col min="2" max="3" width="17.453125" style="54" customWidth="1"/>
    <col min="4" max="4" width="15.1796875" style="54" customWidth="1"/>
    <col min="5" max="5" width="17.1796875" style="54" customWidth="1"/>
    <col min="6" max="6" width="11.1796875" style="54"/>
    <col min="7" max="7" width="17.54296875" style="54" customWidth="1"/>
    <col min="8" max="16384" width="11.1796875" style="54"/>
  </cols>
  <sheetData>
    <row r="1" spans="1:43" s="84" customFormat="1" ht="10.5" x14ac:dyDescent="0.25">
      <c r="A1" s="842" t="s">
        <v>467</v>
      </c>
      <c r="B1" s="842"/>
      <c r="C1" s="842"/>
      <c r="D1" s="842"/>
      <c r="E1" s="842"/>
      <c r="F1" s="842"/>
    </row>
    <row r="2" spans="1:43" ht="21" x14ac:dyDescent="0.5">
      <c r="A2" s="845" t="s">
        <v>506</v>
      </c>
      <c r="B2" s="845"/>
      <c r="C2" s="845"/>
      <c r="D2" s="845"/>
      <c r="E2" s="845"/>
      <c r="F2" s="84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row>
    <row r="3" spans="1:43" x14ac:dyDescent="0.35">
      <c r="A3" s="83" t="s">
        <v>466</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row>
    <row r="4" spans="1:43" s="81" customFormat="1" ht="6" thickBot="1" x14ac:dyDescent="0.2">
      <c r="A4" s="100"/>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row>
    <row r="5" spans="1:43" ht="26.5" thickTop="1" x14ac:dyDescent="0.35">
      <c r="B5" s="79" t="s">
        <v>465</v>
      </c>
      <c r="C5" s="80" t="s">
        <v>506</v>
      </c>
      <c r="D5" s="79" t="s">
        <v>463</v>
      </c>
      <c r="E5" s="78">
        <v>44713</v>
      </c>
      <c r="F5" s="77" t="s">
        <v>462</v>
      </c>
      <c r="G5" s="76" t="s">
        <v>461</v>
      </c>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row>
    <row r="6" spans="1:43" ht="15" thickBot="1" x14ac:dyDescent="0.4">
      <c r="B6" s="75" t="s">
        <v>460</v>
      </c>
      <c r="C6" s="74" t="s">
        <v>459</v>
      </c>
      <c r="D6" s="72" t="s">
        <v>458</v>
      </c>
      <c r="E6" s="73">
        <v>1</v>
      </c>
      <c r="F6" s="72" t="s">
        <v>457</v>
      </c>
      <c r="G6" s="71">
        <v>2021</v>
      </c>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row>
    <row r="7" spans="1:43" ht="15.5" thickTop="1" thickBot="1" x14ac:dyDescent="0.4">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row>
    <row r="8" spans="1:43" ht="15.5" thickTop="1" thickBot="1" x14ac:dyDescent="0.4">
      <c r="B8" s="872" t="s">
        <v>511</v>
      </c>
      <c r="C8" s="873"/>
      <c r="D8" s="873"/>
      <c r="E8" s="873"/>
      <c r="F8" s="873"/>
      <c r="G8" s="873"/>
      <c r="H8" s="873"/>
      <c r="I8" s="873"/>
      <c r="J8" s="873"/>
      <c r="K8" s="873"/>
      <c r="L8" s="873"/>
      <c r="M8" s="874"/>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row>
    <row r="9" spans="1:43" ht="15" thickTop="1" x14ac:dyDescent="0.35">
      <c r="B9" s="838"/>
      <c r="C9" s="878"/>
      <c r="D9" s="878"/>
      <c r="E9" s="878"/>
      <c r="F9" s="878"/>
      <c r="G9" s="878"/>
      <c r="H9" s="878"/>
      <c r="I9" s="878"/>
      <c r="J9" s="878"/>
      <c r="K9" s="878"/>
      <c r="L9" s="878"/>
      <c r="M9" s="878"/>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row>
    <row r="10" spans="1:43" ht="15" customHeight="1" x14ac:dyDescent="0.35">
      <c r="B10" s="849" t="s">
        <v>455</v>
      </c>
      <c r="C10" s="849"/>
      <c r="D10" s="849"/>
      <c r="E10" s="849"/>
      <c r="F10" s="849"/>
      <c r="G10" s="849"/>
      <c r="H10" s="849"/>
      <c r="I10" s="849"/>
      <c r="J10" s="849"/>
      <c r="K10" s="849"/>
      <c r="L10" s="849"/>
      <c r="M10" s="849"/>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row>
    <row r="11" spans="1:43" ht="34.5" customHeight="1" x14ac:dyDescent="0.35">
      <c r="B11" s="876" t="s">
        <v>510</v>
      </c>
      <c r="C11" s="876"/>
      <c r="D11" s="876"/>
      <c r="E11" s="876"/>
      <c r="F11" s="876"/>
      <c r="G11" s="876"/>
      <c r="H11" s="876"/>
      <c r="I11" s="876"/>
      <c r="J11" s="876"/>
      <c r="K11" s="876"/>
      <c r="L11" s="876"/>
      <c r="M11" s="876"/>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row>
    <row r="12" spans="1:43" ht="25.5" customHeight="1" x14ac:dyDescent="0.35">
      <c r="B12" s="849" t="s">
        <v>509</v>
      </c>
      <c r="C12" s="849"/>
      <c r="D12" s="849"/>
      <c r="E12" s="849"/>
      <c r="F12" s="849"/>
      <c r="G12" s="849"/>
      <c r="H12" s="849"/>
      <c r="I12" s="849"/>
      <c r="J12" s="849"/>
      <c r="K12" s="849"/>
      <c r="L12" s="849"/>
      <c r="M12" s="849"/>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row>
    <row r="13" spans="1:43" x14ac:dyDescent="0.35">
      <c r="B13" s="838" t="s">
        <v>508</v>
      </c>
      <c r="C13" s="838"/>
      <c r="D13" s="838"/>
      <c r="E13" s="838"/>
      <c r="F13" s="838"/>
      <c r="G13" s="838"/>
      <c r="H13" s="838"/>
      <c r="I13" s="838"/>
      <c r="J13" s="838"/>
      <c r="K13" s="838"/>
      <c r="L13" s="838"/>
      <c r="M13" s="838"/>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row>
    <row r="14" spans="1:43" ht="23.15" customHeight="1" x14ac:dyDescent="0.35">
      <c r="B14" s="838" t="s">
        <v>507</v>
      </c>
      <c r="C14" s="838"/>
      <c r="D14" s="838"/>
      <c r="E14" s="838"/>
      <c r="F14" s="838"/>
      <c r="G14" s="838"/>
      <c r="H14" s="838"/>
      <c r="I14" s="838"/>
      <c r="J14" s="838"/>
      <c r="K14" s="838"/>
      <c r="L14" s="838"/>
      <c r="M14" s="838"/>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row>
    <row r="15" spans="1:43" s="68" customFormat="1" ht="9" customHeight="1" x14ac:dyDescent="0.35">
      <c r="A15" s="58"/>
      <c r="B15" s="95"/>
      <c r="C15" s="95"/>
      <c r="D15" s="95"/>
      <c r="E15" s="95"/>
      <c r="F15" s="95"/>
      <c r="G15" s="95"/>
      <c r="H15" s="95"/>
      <c r="I15" s="95"/>
      <c r="J15" s="95"/>
      <c r="K15" s="95"/>
      <c r="L15" s="95"/>
      <c r="M15" s="95"/>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row>
    <row r="16" spans="1:43" s="68" customFormat="1" ht="16.5" x14ac:dyDescent="0.45">
      <c r="A16" s="58"/>
      <c r="B16" s="66" t="s">
        <v>445</v>
      </c>
      <c r="C16" s="66" t="s">
        <v>444</v>
      </c>
      <c r="D16" s="66" t="s">
        <v>443</v>
      </c>
      <c r="E16" s="64" t="s">
        <v>441</v>
      </c>
      <c r="F16" s="67"/>
      <c r="G16" s="67"/>
      <c r="H16" s="67"/>
      <c r="I16" s="67"/>
      <c r="J16" s="67"/>
      <c r="K16" s="67"/>
      <c r="L16" s="67"/>
      <c r="M16" s="67"/>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row>
    <row r="17" spans="1:43" s="68" customFormat="1" x14ac:dyDescent="0.35">
      <c r="A17" s="58"/>
      <c r="B17" s="875" t="s">
        <v>506</v>
      </c>
      <c r="C17" s="875" t="s">
        <v>506</v>
      </c>
      <c r="D17" s="64" t="s">
        <v>499</v>
      </c>
      <c r="E17" s="99">
        <v>0.27200000000000002</v>
      </c>
      <c r="F17" s="67"/>
      <c r="G17" s="67"/>
      <c r="H17" s="67"/>
      <c r="I17" s="67"/>
      <c r="J17" s="67"/>
      <c r="K17" s="67"/>
      <c r="L17" s="67"/>
      <c r="M17" s="67"/>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row>
    <row r="18" spans="1:43" s="68" customFormat="1" x14ac:dyDescent="0.35">
      <c r="A18" s="58"/>
      <c r="B18" s="875"/>
      <c r="C18" s="875"/>
      <c r="D18" s="64" t="s">
        <v>498</v>
      </c>
      <c r="E18" s="99">
        <v>272</v>
      </c>
      <c r="F18" s="67"/>
      <c r="G18" s="67"/>
      <c r="H18" s="67"/>
      <c r="I18" s="67"/>
      <c r="J18" s="67"/>
      <c r="K18" s="67"/>
      <c r="L18" s="67"/>
      <c r="M18" s="67"/>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row>
    <row r="19" spans="1:43" s="68" customFormat="1" x14ac:dyDescent="0.35">
      <c r="A19" s="58"/>
      <c r="B19" s="67"/>
      <c r="C19" s="67"/>
      <c r="D19" s="67"/>
      <c r="E19" s="67"/>
      <c r="F19" s="67"/>
      <c r="G19" s="67"/>
      <c r="H19" s="67"/>
      <c r="I19" s="67"/>
      <c r="J19" s="67"/>
      <c r="K19" s="67"/>
      <c r="L19" s="67"/>
      <c r="M19" s="67"/>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row>
    <row r="20" spans="1:43" x14ac:dyDescent="0.35">
      <c r="B20" s="877" t="s">
        <v>430</v>
      </c>
      <c r="C20" s="877"/>
      <c r="D20" s="877"/>
      <c r="E20" s="877"/>
      <c r="F20" s="877"/>
      <c r="G20" s="877"/>
      <c r="H20" s="877"/>
      <c r="I20" s="877"/>
      <c r="J20" s="877"/>
      <c r="K20" s="877"/>
      <c r="L20" s="56"/>
      <c r="M20" s="56"/>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row>
    <row r="21" spans="1:43" s="55" customFormat="1" x14ac:dyDescent="0.35"/>
    <row r="22" spans="1:43" s="55" customFormat="1" x14ac:dyDescent="0.35"/>
    <row r="23" spans="1:43" s="55" customFormat="1" x14ac:dyDescent="0.35"/>
    <row r="24" spans="1:43" s="55" customFormat="1" x14ac:dyDescent="0.35"/>
    <row r="25" spans="1:43" s="55" customFormat="1" x14ac:dyDescent="0.35"/>
    <row r="26" spans="1:43" s="55" customFormat="1" x14ac:dyDescent="0.35"/>
    <row r="27" spans="1:43" s="55" customFormat="1" x14ac:dyDescent="0.35"/>
    <row r="28" spans="1:43" s="55" customFormat="1" x14ac:dyDescent="0.35"/>
    <row r="29" spans="1:43" s="55" customFormat="1" x14ac:dyDescent="0.35"/>
    <row r="30" spans="1:43" s="55" customFormat="1" x14ac:dyDescent="0.35"/>
    <row r="31" spans="1:43" s="55" customFormat="1" x14ac:dyDescent="0.35"/>
    <row r="32" spans="1:43" s="55" customFormat="1" x14ac:dyDescent="0.35"/>
    <row r="33" s="55" customFormat="1" x14ac:dyDescent="0.35"/>
    <row r="34" s="55" customFormat="1" x14ac:dyDescent="0.35"/>
    <row r="35" s="55" customFormat="1" x14ac:dyDescent="0.35"/>
    <row r="36" s="55" customFormat="1" x14ac:dyDescent="0.35"/>
    <row r="37" s="55" customFormat="1" x14ac:dyDescent="0.35"/>
    <row r="38" s="55" customFormat="1" x14ac:dyDescent="0.35"/>
    <row r="39" s="55" customFormat="1" x14ac:dyDescent="0.35"/>
    <row r="40" s="55" customFormat="1" x14ac:dyDescent="0.35"/>
    <row r="41" s="55" customFormat="1" x14ac:dyDescent="0.35"/>
    <row r="42" s="55" customFormat="1" x14ac:dyDescent="0.35"/>
    <row r="43" s="55" customFormat="1" x14ac:dyDescent="0.35"/>
    <row r="44" s="55" customFormat="1" x14ac:dyDescent="0.35"/>
    <row r="45" s="55" customFormat="1" x14ac:dyDescent="0.35"/>
    <row r="46" s="55" customFormat="1" x14ac:dyDescent="0.35"/>
    <row r="47" s="55" customFormat="1" x14ac:dyDescent="0.35"/>
    <row r="48" s="55" customFormat="1" x14ac:dyDescent="0.35"/>
    <row r="49" s="55" customFormat="1" x14ac:dyDescent="0.35"/>
    <row r="50" s="55" customFormat="1" x14ac:dyDescent="0.35"/>
    <row r="51" s="55" customFormat="1" x14ac:dyDescent="0.35"/>
    <row r="52" s="55" customFormat="1" x14ac:dyDescent="0.35"/>
    <row r="53" s="55" customFormat="1" x14ac:dyDescent="0.35"/>
    <row r="54" s="55" customFormat="1" x14ac:dyDescent="0.35"/>
    <row r="55" s="55" customFormat="1" x14ac:dyDescent="0.35"/>
    <row r="56" s="55" customFormat="1" x14ac:dyDescent="0.35"/>
    <row r="57" s="55" customFormat="1" x14ac:dyDescent="0.35"/>
    <row r="58" s="55" customFormat="1" x14ac:dyDescent="0.35"/>
    <row r="59" s="55" customFormat="1" x14ac:dyDescent="0.35"/>
    <row r="60" s="55" customFormat="1" x14ac:dyDescent="0.35"/>
    <row r="61" s="55" customFormat="1" x14ac:dyDescent="0.35"/>
    <row r="62" s="55" customFormat="1" x14ac:dyDescent="0.35"/>
    <row r="63" s="55" customFormat="1" x14ac:dyDescent="0.35"/>
    <row r="64" s="55" customFormat="1" x14ac:dyDescent="0.35"/>
    <row r="65" s="55" customFormat="1" x14ac:dyDescent="0.35"/>
    <row r="66" s="55" customFormat="1" x14ac:dyDescent="0.35"/>
    <row r="67" s="55" customFormat="1" x14ac:dyDescent="0.35"/>
    <row r="68" s="55" customFormat="1" x14ac:dyDescent="0.35"/>
    <row r="69" s="55" customFormat="1" x14ac:dyDescent="0.35"/>
    <row r="70" s="55" customFormat="1" x14ac:dyDescent="0.35"/>
    <row r="71" s="55" customFormat="1" x14ac:dyDescent="0.35"/>
    <row r="72" s="55" customFormat="1" x14ac:dyDescent="0.35"/>
    <row r="73" s="55" customFormat="1" x14ac:dyDescent="0.35"/>
    <row r="74" s="55" customFormat="1" x14ac:dyDescent="0.35"/>
    <row r="75" s="55" customFormat="1" x14ac:dyDescent="0.35"/>
    <row r="76" s="55" customFormat="1" x14ac:dyDescent="0.35"/>
    <row r="77" s="55" customFormat="1" x14ac:dyDescent="0.35"/>
    <row r="78" s="55" customFormat="1" x14ac:dyDescent="0.35"/>
    <row r="79" s="55" customFormat="1" x14ac:dyDescent="0.35"/>
    <row r="80" s="55" customFormat="1" x14ac:dyDescent="0.35"/>
    <row r="81" s="55" customFormat="1" x14ac:dyDescent="0.35"/>
    <row r="82" s="55" customFormat="1" x14ac:dyDescent="0.35"/>
    <row r="83" s="55" customFormat="1" x14ac:dyDescent="0.35"/>
    <row r="84" s="55" customFormat="1" x14ac:dyDescent="0.35"/>
    <row r="85" s="55" customFormat="1" x14ac:dyDescent="0.35"/>
    <row r="86" s="55" customFormat="1" x14ac:dyDescent="0.35"/>
    <row r="87" s="55" customFormat="1" x14ac:dyDescent="0.35"/>
    <row r="88" s="55" customFormat="1" x14ac:dyDescent="0.35"/>
    <row r="89" s="55" customFormat="1" x14ac:dyDescent="0.35"/>
    <row r="90" s="55" customFormat="1" x14ac:dyDescent="0.35"/>
    <row r="91" s="55" customFormat="1" x14ac:dyDescent="0.35"/>
    <row r="92" s="55" customFormat="1" x14ac:dyDescent="0.35"/>
    <row r="93" s="55" customFormat="1" x14ac:dyDescent="0.35"/>
    <row r="94" s="55" customFormat="1" x14ac:dyDescent="0.35"/>
    <row r="95" s="55" customFormat="1" x14ac:dyDescent="0.35"/>
    <row r="96" s="55" customFormat="1" x14ac:dyDescent="0.35"/>
    <row r="97" s="55" customFormat="1" x14ac:dyDescent="0.35"/>
  </sheetData>
  <mergeCells count="12">
    <mergeCell ref="B17:B18"/>
    <mergeCell ref="C17:C18"/>
    <mergeCell ref="B20:K20"/>
    <mergeCell ref="A2:F2"/>
    <mergeCell ref="A1:F1"/>
    <mergeCell ref="B13:M13"/>
    <mergeCell ref="B14:M14"/>
    <mergeCell ref="B8:M8"/>
    <mergeCell ref="B9:M9"/>
    <mergeCell ref="B10:M10"/>
    <mergeCell ref="B11:M11"/>
    <mergeCell ref="B12:M12"/>
  </mergeCells>
  <hyperlinks>
    <hyperlink ref="A3" location="Index!A1" display="Index" xr:uid="{22698CC0-B73E-45A4-B7C5-6854ED56181E}"/>
    <hyperlink ref="B11:M11" location="'Water supply'!A1" display="●  In order to provide a full picture of their Scope 3 water emissions, you should also refer to the ‘water supply’ listing, as both portions, supply and treatment, should be reported on for water." xr:uid="{AD55D8CF-77F5-46A8-8367-5D53511AEAC0}"/>
  </hyperlinks>
  <pageMargins left="0.7" right="0.7" top="0.75" bottom="0.75" header="0.3" footer="0.3"/>
  <pageSetup paperSize="9" scale="26" fitToHeight="0" orientation="landscape"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A9DA5-F981-405C-8827-475B0D0DD096}">
  <sheetPr codeName="Sheet14">
    <tabColor theme="5" tint="0.79998168889431442"/>
    <pageSetUpPr fitToPage="1"/>
  </sheetPr>
  <dimension ref="A1:BM216"/>
  <sheetViews>
    <sheetView showGridLines="0" workbookViewId="0">
      <pane xSplit="1" ySplit="3" topLeftCell="B11" activePane="bottomRight" state="frozen"/>
      <selection activeCell="B5" sqref="B5:G6"/>
      <selection pane="topRight" activeCell="B5" sqref="B5:G6"/>
      <selection pane="bottomLeft" activeCell="B5" sqref="B5:G6"/>
      <selection pane="bottomRight" activeCell="B5" sqref="B5:G6"/>
    </sheetView>
  </sheetViews>
  <sheetFormatPr defaultColWidth="11.1796875" defaultRowHeight="14.5" x14ac:dyDescent="0.35"/>
  <cols>
    <col min="1" max="1" width="5.54296875" style="54" customWidth="1"/>
    <col min="2" max="2" width="31.54296875" style="54" customWidth="1"/>
    <col min="3" max="3" width="24.1796875" style="54" customWidth="1"/>
    <col min="4" max="4" width="14.453125" style="54" customWidth="1"/>
    <col min="5" max="5" width="13" style="54" customWidth="1"/>
    <col min="6" max="9" width="10.453125" style="54" customWidth="1"/>
    <col min="10" max="10" width="16.54296875" style="54" customWidth="1"/>
    <col min="11" max="12" width="5.54296875" style="54" customWidth="1"/>
    <col min="13" max="13" width="4.453125" style="54" customWidth="1"/>
    <col min="14" max="26" width="11.1796875" style="54"/>
    <col min="27" max="65" width="11.1796875" style="55"/>
    <col min="66" max="16384" width="11.1796875" style="54"/>
  </cols>
  <sheetData>
    <row r="1" spans="1:65" s="84" customFormat="1" ht="10.5" x14ac:dyDescent="0.25">
      <c r="A1" s="842" t="s">
        <v>467</v>
      </c>
      <c r="B1" s="842"/>
      <c r="C1" s="842"/>
      <c r="D1" s="842"/>
      <c r="E1" s="842"/>
      <c r="F1" s="842"/>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row>
    <row r="2" spans="1:65" ht="21" x14ac:dyDescent="0.5">
      <c r="A2" s="845" t="s">
        <v>464</v>
      </c>
      <c r="B2" s="845"/>
      <c r="C2" s="845"/>
      <c r="D2" s="845"/>
      <c r="E2" s="845"/>
      <c r="F2" s="845"/>
      <c r="G2" s="55"/>
      <c r="H2" s="55"/>
      <c r="I2" s="55"/>
      <c r="J2" s="55"/>
      <c r="K2" s="55"/>
      <c r="L2" s="55"/>
      <c r="M2" s="55"/>
      <c r="N2" s="55"/>
      <c r="O2" s="55"/>
      <c r="P2" s="55"/>
      <c r="Q2" s="55"/>
      <c r="R2" s="55"/>
      <c r="S2" s="55"/>
      <c r="T2" s="55"/>
      <c r="U2" s="55"/>
      <c r="V2" s="55"/>
      <c r="W2" s="55"/>
      <c r="X2" s="55"/>
      <c r="Y2" s="55"/>
      <c r="Z2" s="55"/>
    </row>
    <row r="3" spans="1:65" x14ac:dyDescent="0.35">
      <c r="A3" s="83" t="s">
        <v>466</v>
      </c>
      <c r="B3" s="55"/>
      <c r="C3" s="55"/>
      <c r="D3" s="55"/>
      <c r="E3" s="55"/>
      <c r="F3" s="55"/>
      <c r="G3" s="55"/>
      <c r="H3" s="55"/>
      <c r="I3" s="55"/>
      <c r="J3" s="55"/>
      <c r="K3" s="55"/>
      <c r="L3" s="55"/>
      <c r="M3" s="55"/>
      <c r="N3" s="55"/>
      <c r="O3" s="55"/>
      <c r="P3" s="55"/>
      <c r="Q3" s="55"/>
      <c r="R3" s="55"/>
      <c r="S3" s="55"/>
      <c r="T3" s="55"/>
      <c r="U3" s="55"/>
      <c r="V3" s="55"/>
      <c r="W3" s="55"/>
      <c r="X3" s="55"/>
      <c r="Y3" s="55"/>
      <c r="Z3" s="55"/>
    </row>
    <row r="4" spans="1:65" s="81" customFormat="1" ht="6" thickBot="1" x14ac:dyDescent="0.2">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row>
    <row r="5" spans="1:65" ht="26.5" thickTop="1" x14ac:dyDescent="0.35">
      <c r="A5" s="55"/>
      <c r="B5" s="79" t="s">
        <v>465</v>
      </c>
      <c r="C5" s="80" t="s">
        <v>464</v>
      </c>
      <c r="D5" s="79" t="s">
        <v>463</v>
      </c>
      <c r="E5" s="78">
        <v>44713</v>
      </c>
      <c r="F5" s="77" t="s">
        <v>462</v>
      </c>
      <c r="G5" s="76" t="s">
        <v>461</v>
      </c>
      <c r="H5" s="55"/>
      <c r="I5" s="55"/>
      <c r="J5" s="55"/>
      <c r="K5" s="55"/>
      <c r="L5" s="55"/>
      <c r="M5" s="55"/>
      <c r="N5" s="55"/>
      <c r="O5" s="55"/>
      <c r="P5" s="55"/>
      <c r="Q5" s="55"/>
      <c r="R5" s="55"/>
      <c r="S5" s="55"/>
      <c r="T5" s="55"/>
      <c r="U5" s="55"/>
      <c r="V5" s="55"/>
      <c r="W5" s="55"/>
      <c r="X5" s="55"/>
      <c r="Y5" s="55"/>
      <c r="Z5" s="55"/>
    </row>
    <row r="6" spans="1:65" ht="15" thickBot="1" x14ac:dyDescent="0.4">
      <c r="A6" s="55"/>
      <c r="B6" s="75" t="s">
        <v>460</v>
      </c>
      <c r="C6" s="74" t="s">
        <v>459</v>
      </c>
      <c r="D6" s="72" t="s">
        <v>458</v>
      </c>
      <c r="E6" s="73">
        <v>1</v>
      </c>
      <c r="F6" s="72" t="s">
        <v>457</v>
      </c>
      <c r="G6" s="71">
        <v>2021</v>
      </c>
      <c r="H6" s="55"/>
      <c r="I6" s="55"/>
      <c r="J6" s="55"/>
      <c r="K6" s="55"/>
      <c r="L6" s="55"/>
      <c r="M6" s="55"/>
      <c r="N6" s="55"/>
      <c r="O6" s="55"/>
      <c r="P6" s="55"/>
      <c r="Q6" s="55"/>
      <c r="R6" s="55"/>
      <c r="S6" s="55"/>
      <c r="T6" s="55"/>
      <c r="U6" s="55"/>
      <c r="V6" s="55"/>
      <c r="W6" s="55"/>
      <c r="X6" s="55"/>
      <c r="Y6" s="55"/>
      <c r="Z6" s="55"/>
    </row>
    <row r="7" spans="1:65" ht="15.5" thickTop="1" thickBot="1" x14ac:dyDescent="0.4">
      <c r="A7" s="55"/>
      <c r="B7" s="55"/>
      <c r="C7" s="55"/>
      <c r="D7" s="55"/>
      <c r="E7" s="55"/>
      <c r="F7" s="55"/>
      <c r="G7" s="55"/>
      <c r="H7" s="55"/>
      <c r="I7" s="55"/>
      <c r="J7" s="55"/>
      <c r="K7" s="55"/>
      <c r="L7" s="55"/>
      <c r="M7" s="55"/>
      <c r="N7" s="55"/>
      <c r="O7" s="55"/>
      <c r="P7" s="55"/>
      <c r="Q7" s="55"/>
      <c r="R7" s="55"/>
      <c r="S7" s="55"/>
      <c r="T7" s="55"/>
      <c r="U7" s="55"/>
      <c r="V7" s="55"/>
      <c r="W7" s="55"/>
      <c r="X7" s="55"/>
      <c r="Y7" s="55"/>
      <c r="Z7" s="55"/>
    </row>
    <row r="8" spans="1:65" ht="39.75" customHeight="1" thickTop="1" thickBot="1" x14ac:dyDescent="0.4">
      <c r="A8" s="55"/>
      <c r="B8" s="872" t="s">
        <v>456</v>
      </c>
      <c r="C8" s="873"/>
      <c r="D8" s="873"/>
      <c r="E8" s="873"/>
      <c r="F8" s="873"/>
      <c r="G8" s="873"/>
      <c r="H8" s="873"/>
      <c r="I8" s="873"/>
      <c r="J8" s="873"/>
      <c r="K8" s="873"/>
      <c r="L8" s="873"/>
      <c r="M8" s="874"/>
      <c r="N8" s="55"/>
      <c r="O8" s="55"/>
      <c r="P8" s="55"/>
      <c r="Q8" s="55"/>
      <c r="R8" s="55"/>
      <c r="S8" s="55"/>
      <c r="T8" s="55"/>
      <c r="U8" s="55"/>
      <c r="V8" s="55"/>
      <c r="W8" s="55"/>
      <c r="X8" s="55"/>
      <c r="Y8" s="55"/>
      <c r="Z8" s="55"/>
    </row>
    <row r="9" spans="1:65" ht="15" thickTop="1" x14ac:dyDescent="0.35">
      <c r="A9" s="55"/>
      <c r="B9" s="838"/>
      <c r="C9" s="878"/>
      <c r="D9" s="878"/>
      <c r="E9" s="878"/>
      <c r="F9" s="878"/>
      <c r="G9" s="878"/>
      <c r="H9" s="878"/>
      <c r="I9" s="878"/>
      <c r="J9" s="878"/>
      <c r="K9" s="878"/>
      <c r="L9" s="878"/>
      <c r="M9" s="878"/>
      <c r="N9" s="55"/>
      <c r="O9" s="55"/>
      <c r="P9" s="55"/>
      <c r="Q9" s="55"/>
      <c r="R9" s="55"/>
      <c r="S9" s="55"/>
      <c r="T9" s="55"/>
      <c r="U9" s="55"/>
      <c r="V9" s="55"/>
      <c r="W9" s="55"/>
      <c r="X9" s="55"/>
      <c r="Y9" s="55"/>
      <c r="Z9" s="55"/>
    </row>
    <row r="10" spans="1:65" ht="15.5" x14ac:dyDescent="0.35">
      <c r="A10" s="55"/>
      <c r="B10" s="849" t="s">
        <v>455</v>
      </c>
      <c r="C10" s="849"/>
      <c r="D10" s="849"/>
      <c r="E10" s="849"/>
      <c r="F10" s="849"/>
      <c r="G10" s="849"/>
      <c r="H10" s="849"/>
      <c r="I10" s="849"/>
      <c r="J10" s="849"/>
      <c r="K10" s="849"/>
      <c r="L10" s="849"/>
      <c r="M10" s="849"/>
      <c r="N10" s="55"/>
      <c r="O10" s="55"/>
      <c r="P10" s="55"/>
      <c r="Q10" s="55"/>
      <c r="R10" s="55"/>
      <c r="S10" s="55"/>
      <c r="T10" s="55"/>
      <c r="U10" s="55"/>
      <c r="V10" s="55"/>
      <c r="W10" s="55"/>
      <c r="X10" s="55"/>
      <c r="Y10" s="55"/>
      <c r="Z10" s="55"/>
    </row>
    <row r="11" spans="1:65" s="55" customFormat="1" ht="20.5" customHeight="1" x14ac:dyDescent="0.35">
      <c r="B11" s="838" t="s">
        <v>454</v>
      </c>
      <c r="C11" s="838"/>
      <c r="D11" s="838"/>
      <c r="E11" s="838"/>
      <c r="F11" s="838"/>
      <c r="G11" s="838"/>
      <c r="H11" s="838"/>
      <c r="I11" s="838"/>
      <c r="J11" s="838"/>
      <c r="K11" s="838"/>
      <c r="L11" s="838"/>
      <c r="M11" s="838"/>
    </row>
    <row r="12" spans="1:65" s="55" customFormat="1" ht="22.5" customHeight="1" x14ac:dyDescent="0.35">
      <c r="B12" s="879" t="s">
        <v>453</v>
      </c>
      <c r="C12" s="879"/>
      <c r="D12" s="879"/>
      <c r="E12" s="879"/>
      <c r="F12" s="879"/>
      <c r="G12" s="879"/>
      <c r="H12" s="879"/>
      <c r="I12" s="879"/>
      <c r="J12" s="879"/>
      <c r="K12" s="879"/>
      <c r="L12" s="879"/>
      <c r="M12" s="879"/>
    </row>
    <row r="13" spans="1:65" s="55" customFormat="1" ht="18" customHeight="1" x14ac:dyDescent="0.35">
      <c r="B13" s="880" t="s">
        <v>452</v>
      </c>
      <c r="C13" s="880"/>
      <c r="D13" s="880"/>
      <c r="E13" s="880"/>
      <c r="F13" s="880"/>
      <c r="G13" s="880"/>
      <c r="H13" s="880"/>
      <c r="I13" s="880"/>
      <c r="J13" s="880"/>
      <c r="K13" s="880"/>
      <c r="L13" s="880"/>
      <c r="M13" s="880"/>
    </row>
    <row r="14" spans="1:65" s="55" customFormat="1" x14ac:dyDescent="0.35">
      <c r="B14" s="838"/>
      <c r="C14" s="838"/>
      <c r="D14" s="838"/>
      <c r="E14" s="838"/>
      <c r="F14" s="838"/>
      <c r="G14" s="838"/>
      <c r="H14" s="838"/>
      <c r="I14" s="838"/>
      <c r="J14" s="838"/>
      <c r="K14" s="838"/>
      <c r="L14" s="838"/>
      <c r="M14" s="838"/>
    </row>
    <row r="15" spans="1:65" s="55" customFormat="1" ht="15.5" x14ac:dyDescent="0.35">
      <c r="B15" s="849" t="s">
        <v>451</v>
      </c>
      <c r="C15" s="849"/>
      <c r="D15" s="849"/>
      <c r="E15" s="849"/>
      <c r="F15" s="849"/>
      <c r="G15" s="849"/>
      <c r="H15" s="849"/>
      <c r="I15" s="849"/>
      <c r="J15" s="849"/>
      <c r="K15" s="849"/>
      <c r="L15" s="849"/>
      <c r="M15" s="849"/>
    </row>
    <row r="16" spans="1:65" s="55" customFormat="1" ht="18" customHeight="1" x14ac:dyDescent="0.35">
      <c r="B16" s="838" t="s">
        <v>450</v>
      </c>
      <c r="C16" s="838"/>
      <c r="D16" s="838"/>
      <c r="E16" s="838"/>
      <c r="F16" s="838"/>
      <c r="G16" s="838"/>
      <c r="H16" s="838"/>
      <c r="I16" s="838"/>
      <c r="J16" s="838"/>
      <c r="K16" s="838"/>
      <c r="L16" s="838"/>
      <c r="M16" s="838"/>
    </row>
    <row r="17" spans="1:65" s="55" customFormat="1" ht="18" customHeight="1" x14ac:dyDescent="0.35">
      <c r="B17" s="838" t="s">
        <v>449</v>
      </c>
      <c r="C17" s="838"/>
      <c r="D17" s="838"/>
      <c r="E17" s="838"/>
      <c r="F17" s="838"/>
      <c r="G17" s="838"/>
      <c r="H17" s="838"/>
      <c r="I17" s="838"/>
      <c r="J17" s="838"/>
      <c r="K17" s="838"/>
      <c r="L17" s="838"/>
      <c r="M17" s="838"/>
    </row>
    <row r="18" spans="1:65" s="55" customFormat="1" ht="19.399999999999999" customHeight="1" x14ac:dyDescent="0.35">
      <c r="B18" s="838" t="s">
        <v>448</v>
      </c>
      <c r="C18" s="838"/>
      <c r="D18" s="838"/>
      <c r="E18" s="838"/>
      <c r="F18" s="838"/>
      <c r="G18" s="838"/>
      <c r="H18" s="838"/>
      <c r="I18" s="838"/>
      <c r="J18" s="838"/>
      <c r="K18" s="838"/>
      <c r="L18" s="838"/>
      <c r="M18" s="838"/>
    </row>
    <row r="19" spans="1:65" s="58" customFormat="1" x14ac:dyDescent="0.35">
      <c r="B19" s="59"/>
      <c r="C19" s="60"/>
      <c r="D19" s="60"/>
      <c r="E19" s="60"/>
      <c r="F19" s="60"/>
      <c r="G19" s="60"/>
      <c r="H19" s="60"/>
      <c r="I19" s="60"/>
      <c r="J19" s="70"/>
      <c r="K19" s="60"/>
      <c r="L19" s="60"/>
      <c r="M19" s="60"/>
    </row>
    <row r="20" spans="1:65" s="68" customFormat="1" ht="16.5" x14ac:dyDescent="0.45">
      <c r="A20" s="58"/>
      <c r="B20" s="66" t="s">
        <v>445</v>
      </c>
      <c r="C20" s="65" t="s">
        <v>444</v>
      </c>
      <c r="D20" s="65" t="s">
        <v>443</v>
      </c>
      <c r="E20" s="63" t="s">
        <v>442</v>
      </c>
      <c r="F20" s="63" t="s">
        <v>441</v>
      </c>
      <c r="G20" s="63" t="s">
        <v>440</v>
      </c>
      <c r="H20" s="63" t="s">
        <v>439</v>
      </c>
      <c r="I20" s="63" t="s">
        <v>438</v>
      </c>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row>
    <row r="21" spans="1:65" s="68" customFormat="1" x14ac:dyDescent="0.35">
      <c r="A21" s="58"/>
      <c r="B21" s="64" t="s">
        <v>447</v>
      </c>
      <c r="C21" s="63" t="s">
        <v>446</v>
      </c>
      <c r="D21" s="63" t="s">
        <v>385</v>
      </c>
      <c r="E21" s="62">
        <v>2021</v>
      </c>
      <c r="F21" s="61">
        <v>1.8789999999999998E-2</v>
      </c>
      <c r="G21" s="61">
        <v>1.8599999999999998E-2</v>
      </c>
      <c r="H21" s="61">
        <v>6.9999999999999994E-5</v>
      </c>
      <c r="I21" s="61">
        <v>1.2E-4</v>
      </c>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row>
    <row r="22" spans="1:65" s="68" customFormat="1" x14ac:dyDescent="0.35">
      <c r="A22" s="58"/>
      <c r="B22" s="58"/>
      <c r="C22" s="58"/>
      <c r="D22" s="58"/>
      <c r="E22" s="58"/>
      <c r="F22" s="58"/>
      <c r="G22" s="69"/>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row>
    <row r="23" spans="1:65" s="58" customFormat="1" x14ac:dyDescent="0.35">
      <c r="B23" s="67"/>
    </row>
    <row r="24" spans="1:65" s="58" customFormat="1" ht="16.5" x14ac:dyDescent="0.45">
      <c r="B24" s="66" t="s">
        <v>445</v>
      </c>
      <c r="C24" s="65" t="s">
        <v>444</v>
      </c>
      <c r="D24" s="65" t="s">
        <v>443</v>
      </c>
      <c r="E24" s="63" t="s">
        <v>442</v>
      </c>
      <c r="F24" s="63" t="s">
        <v>441</v>
      </c>
      <c r="G24" s="63" t="s">
        <v>440</v>
      </c>
      <c r="H24" s="63" t="s">
        <v>439</v>
      </c>
      <c r="I24" s="63" t="s">
        <v>438</v>
      </c>
    </row>
    <row r="25" spans="1:65" s="58" customFormat="1" x14ac:dyDescent="0.35">
      <c r="B25" s="64" t="s">
        <v>437</v>
      </c>
      <c r="C25" s="63" t="s">
        <v>436</v>
      </c>
      <c r="D25" s="63" t="s">
        <v>385</v>
      </c>
      <c r="E25" s="62">
        <v>2021</v>
      </c>
      <c r="F25" s="61">
        <v>8.9899999999999997E-3</v>
      </c>
      <c r="G25" s="61">
        <v>8.8999999999999999E-3</v>
      </c>
      <c r="H25" s="61">
        <v>6.0000000000000002E-5</v>
      </c>
      <c r="I25" s="61">
        <v>3.0000000000000001E-5</v>
      </c>
    </row>
    <row r="26" spans="1:65" s="58" customFormat="1" x14ac:dyDescent="0.35">
      <c r="B26" s="60"/>
      <c r="C26" s="59"/>
      <c r="D26" s="59"/>
      <c r="E26" s="59"/>
      <c r="F26" s="59"/>
      <c r="G26" s="59"/>
      <c r="H26" s="59"/>
      <c r="I26" s="59"/>
      <c r="J26" s="59"/>
      <c r="K26" s="59"/>
      <c r="L26" s="59"/>
      <c r="M26" s="59"/>
    </row>
    <row r="27" spans="1:65" s="55" customFormat="1" ht="15.5" x14ac:dyDescent="0.35">
      <c r="B27" s="849" t="s">
        <v>435</v>
      </c>
      <c r="C27" s="849"/>
      <c r="D27" s="849"/>
      <c r="E27" s="849"/>
      <c r="F27" s="849"/>
      <c r="G27" s="849"/>
      <c r="H27" s="849"/>
      <c r="I27" s="849"/>
      <c r="J27" s="849"/>
      <c r="K27" s="849"/>
      <c r="L27" s="849"/>
      <c r="M27" s="849"/>
    </row>
    <row r="28" spans="1:65" s="55" customFormat="1" x14ac:dyDescent="0.35">
      <c r="B28" s="868" t="s">
        <v>434</v>
      </c>
      <c r="C28" s="868"/>
      <c r="D28" s="868"/>
      <c r="E28" s="868"/>
      <c r="F28" s="868"/>
      <c r="G28" s="868"/>
      <c r="H28" s="868"/>
      <c r="I28" s="868"/>
      <c r="J28" s="868"/>
      <c r="K28" s="868"/>
      <c r="L28" s="868"/>
      <c r="M28" s="868"/>
    </row>
    <row r="29" spans="1:65" s="55" customFormat="1" ht="32.5" customHeight="1" x14ac:dyDescent="0.35">
      <c r="B29" s="838" t="s">
        <v>433</v>
      </c>
      <c r="C29" s="838"/>
      <c r="D29" s="838"/>
      <c r="E29" s="838"/>
      <c r="F29" s="838"/>
      <c r="G29" s="838"/>
      <c r="H29" s="838"/>
      <c r="I29" s="838"/>
      <c r="J29" s="838"/>
      <c r="K29" s="838"/>
      <c r="L29" s="838"/>
      <c r="M29" s="838"/>
    </row>
    <row r="30" spans="1:65" s="55" customFormat="1" ht="20.149999999999999" customHeight="1" x14ac:dyDescent="0.35">
      <c r="B30" s="868" t="s">
        <v>432</v>
      </c>
      <c r="C30" s="868"/>
      <c r="D30" s="868"/>
      <c r="E30" s="868"/>
      <c r="F30" s="868"/>
      <c r="G30" s="868"/>
      <c r="H30" s="868"/>
      <c r="I30" s="868"/>
      <c r="J30" s="868"/>
      <c r="K30" s="868"/>
      <c r="L30" s="868"/>
      <c r="M30" s="868"/>
    </row>
    <row r="31" spans="1:65" s="55" customFormat="1" ht="59.15" customHeight="1" x14ac:dyDescent="0.35">
      <c r="B31" s="838" t="s">
        <v>431</v>
      </c>
      <c r="C31" s="838"/>
      <c r="D31" s="838"/>
      <c r="E31" s="838"/>
      <c r="F31" s="838"/>
      <c r="G31" s="838"/>
      <c r="H31" s="838"/>
      <c r="I31" s="838"/>
      <c r="J31" s="838"/>
      <c r="K31" s="838"/>
      <c r="L31" s="838"/>
      <c r="M31" s="838"/>
    </row>
    <row r="32" spans="1:65" s="55" customFormat="1" ht="15.75" customHeight="1" x14ac:dyDescent="0.35">
      <c r="B32" s="56" t="s">
        <v>430</v>
      </c>
      <c r="C32" s="56"/>
      <c r="D32" s="56"/>
      <c r="E32" s="56"/>
      <c r="F32" s="56"/>
      <c r="G32" s="56"/>
      <c r="H32" s="56"/>
      <c r="I32" s="56"/>
      <c r="J32" s="56"/>
      <c r="K32" s="56"/>
      <c r="L32" s="56"/>
      <c r="M32" s="56"/>
    </row>
    <row r="33" s="55" customFormat="1" x14ac:dyDescent="0.35"/>
    <row r="34" s="55" customFormat="1" x14ac:dyDescent="0.35"/>
    <row r="35" s="55" customFormat="1" x14ac:dyDescent="0.35"/>
    <row r="36" s="55" customFormat="1" x14ac:dyDescent="0.35"/>
    <row r="37" s="55" customFormat="1" x14ac:dyDescent="0.35"/>
    <row r="38" s="55" customFormat="1" x14ac:dyDescent="0.35"/>
    <row r="39" s="55" customFormat="1" x14ac:dyDescent="0.35"/>
    <row r="40" s="55" customFormat="1" x14ac:dyDescent="0.35"/>
    <row r="41" s="55" customFormat="1" x14ac:dyDescent="0.35"/>
    <row r="42" s="55" customFormat="1" x14ac:dyDescent="0.35"/>
    <row r="43" s="55" customFormat="1" x14ac:dyDescent="0.35"/>
    <row r="44" s="55" customFormat="1" x14ac:dyDescent="0.35"/>
    <row r="45" s="55" customFormat="1" x14ac:dyDescent="0.35"/>
    <row r="46" s="55" customFormat="1" x14ac:dyDescent="0.35"/>
    <row r="47" s="55" customFormat="1" x14ac:dyDescent="0.35"/>
    <row r="48" s="55" customFormat="1" x14ac:dyDescent="0.35"/>
    <row r="49" s="55" customFormat="1" x14ac:dyDescent="0.35"/>
    <row r="50" s="55" customFormat="1" x14ac:dyDescent="0.35"/>
    <row r="51" s="55" customFormat="1" x14ac:dyDescent="0.35"/>
    <row r="52" s="55" customFormat="1" x14ac:dyDescent="0.35"/>
    <row r="53" s="55" customFormat="1" x14ac:dyDescent="0.35"/>
    <row r="54" s="55" customFormat="1" x14ac:dyDescent="0.35"/>
    <row r="55" s="55" customFormat="1" x14ac:dyDescent="0.35"/>
    <row r="56" s="55" customFormat="1" x14ac:dyDescent="0.35"/>
    <row r="57" s="55" customFormat="1" x14ac:dyDescent="0.35"/>
    <row r="58" s="55" customFormat="1" x14ac:dyDescent="0.35"/>
    <row r="59" s="55" customFormat="1" x14ac:dyDescent="0.35"/>
    <row r="60" s="55" customFormat="1" x14ac:dyDescent="0.35"/>
    <row r="61" s="55" customFormat="1" x14ac:dyDescent="0.35"/>
    <row r="62" s="55" customFormat="1" x14ac:dyDescent="0.35"/>
    <row r="63" s="55" customFormat="1" x14ac:dyDescent="0.35"/>
    <row r="64" s="55" customFormat="1" x14ac:dyDescent="0.35"/>
    <row r="65" s="55" customFormat="1" x14ac:dyDescent="0.35"/>
    <row r="66" s="55" customFormat="1" x14ac:dyDescent="0.35"/>
    <row r="67" s="55" customFormat="1" x14ac:dyDescent="0.35"/>
    <row r="68" s="55" customFormat="1" x14ac:dyDescent="0.35"/>
    <row r="69" s="55" customFormat="1" x14ac:dyDescent="0.35"/>
    <row r="70" s="55" customFormat="1" x14ac:dyDescent="0.35"/>
    <row r="71" s="55" customFormat="1" x14ac:dyDescent="0.35"/>
    <row r="72" s="55" customFormat="1" x14ac:dyDescent="0.35"/>
    <row r="73" s="55" customFormat="1" x14ac:dyDescent="0.35"/>
    <row r="74" s="55" customFormat="1" x14ac:dyDescent="0.35"/>
    <row r="75" s="55" customFormat="1" x14ac:dyDescent="0.35"/>
    <row r="76" s="55" customFormat="1" x14ac:dyDescent="0.35"/>
    <row r="77" s="55" customFormat="1" x14ac:dyDescent="0.35"/>
    <row r="78" s="55" customFormat="1" x14ac:dyDescent="0.35"/>
    <row r="79" s="55" customFormat="1" x14ac:dyDescent="0.35"/>
    <row r="80" s="55" customFormat="1" x14ac:dyDescent="0.35"/>
    <row r="81" s="55" customFormat="1" x14ac:dyDescent="0.35"/>
    <row r="82" s="55" customFormat="1" x14ac:dyDescent="0.35"/>
    <row r="83" s="55" customFormat="1" x14ac:dyDescent="0.35"/>
    <row r="84" s="55" customFormat="1" x14ac:dyDescent="0.35"/>
    <row r="85" s="55" customFormat="1" x14ac:dyDescent="0.35"/>
    <row r="86" s="55" customFormat="1" x14ac:dyDescent="0.35"/>
    <row r="87" s="55" customFormat="1" x14ac:dyDescent="0.35"/>
    <row r="88" s="55" customFormat="1" x14ac:dyDescent="0.35"/>
    <row r="89" s="55" customFormat="1" x14ac:dyDescent="0.35"/>
    <row r="90" s="55" customFormat="1" x14ac:dyDescent="0.35"/>
    <row r="91" s="55" customFormat="1" x14ac:dyDescent="0.35"/>
    <row r="92" s="55" customFormat="1" x14ac:dyDescent="0.35"/>
    <row r="93" s="55" customFormat="1" x14ac:dyDescent="0.35"/>
    <row r="94" s="55" customFormat="1" x14ac:dyDescent="0.35"/>
    <row r="95" s="55" customFormat="1" x14ac:dyDescent="0.35"/>
    <row r="96" s="55" customFormat="1" x14ac:dyDescent="0.35"/>
    <row r="97" s="55" customFormat="1" x14ac:dyDescent="0.35"/>
    <row r="98" s="55" customFormat="1" x14ac:dyDescent="0.35"/>
    <row r="99" s="55" customFormat="1" x14ac:dyDescent="0.35"/>
    <row r="100" s="55" customFormat="1" x14ac:dyDescent="0.35"/>
    <row r="101" s="55" customFormat="1" x14ac:dyDescent="0.35"/>
    <row r="102" s="55" customFormat="1" x14ac:dyDescent="0.35"/>
    <row r="103" s="55" customFormat="1" x14ac:dyDescent="0.35"/>
    <row r="104" s="55" customFormat="1" x14ac:dyDescent="0.35"/>
    <row r="105" s="55" customFormat="1" x14ac:dyDescent="0.35"/>
    <row r="106" s="55" customFormat="1" x14ac:dyDescent="0.35"/>
    <row r="107" s="55" customFormat="1" x14ac:dyDescent="0.35"/>
    <row r="108" s="55" customFormat="1" x14ac:dyDescent="0.35"/>
    <row r="109" s="55" customFormat="1" x14ac:dyDescent="0.35"/>
    <row r="110" s="55" customFormat="1" x14ac:dyDescent="0.35"/>
    <row r="111" s="55" customFormat="1" x14ac:dyDescent="0.35"/>
    <row r="112" s="55" customFormat="1" x14ac:dyDescent="0.35"/>
    <row r="113" s="55" customFormat="1" x14ac:dyDescent="0.35"/>
    <row r="114" s="55" customFormat="1" x14ac:dyDescent="0.35"/>
    <row r="115" s="55" customFormat="1" x14ac:dyDescent="0.35"/>
    <row r="116" s="55" customFormat="1" x14ac:dyDescent="0.35"/>
    <row r="117" s="55" customFormat="1" x14ac:dyDescent="0.35"/>
    <row r="118" s="55" customFormat="1" x14ac:dyDescent="0.35"/>
    <row r="119" s="55" customFormat="1" x14ac:dyDescent="0.35"/>
    <row r="120" s="55" customFormat="1" x14ac:dyDescent="0.35"/>
    <row r="121" s="55" customFormat="1" x14ac:dyDescent="0.35"/>
    <row r="122" s="55" customFormat="1" x14ac:dyDescent="0.35"/>
    <row r="123" s="55" customFormat="1" x14ac:dyDescent="0.35"/>
    <row r="124" s="55" customFormat="1" x14ac:dyDescent="0.35"/>
    <row r="125" s="55" customFormat="1" x14ac:dyDescent="0.35"/>
    <row r="126" s="55" customFormat="1" x14ac:dyDescent="0.35"/>
    <row r="127" s="55" customFormat="1" x14ac:dyDescent="0.35"/>
    <row r="128" s="55" customFormat="1" x14ac:dyDescent="0.35"/>
    <row r="129" s="55" customFormat="1" x14ac:dyDescent="0.35"/>
    <row r="130" s="55" customFormat="1" x14ac:dyDescent="0.35"/>
    <row r="131" s="55" customFormat="1" x14ac:dyDescent="0.35"/>
    <row r="132" s="55" customFormat="1" x14ac:dyDescent="0.35"/>
    <row r="133" s="55" customFormat="1" x14ac:dyDescent="0.35"/>
    <row r="134" s="55" customFormat="1" x14ac:dyDescent="0.35"/>
    <row r="135" s="55" customFormat="1" x14ac:dyDescent="0.35"/>
    <row r="136" s="55" customFormat="1" x14ac:dyDescent="0.35"/>
    <row r="137" s="55" customFormat="1" x14ac:dyDescent="0.35"/>
    <row r="138" s="55" customFormat="1" x14ac:dyDescent="0.35"/>
    <row r="139" s="55" customFormat="1" x14ac:dyDescent="0.35"/>
    <row r="140" s="55" customFormat="1" x14ac:dyDescent="0.35"/>
    <row r="141" s="55" customFormat="1" x14ac:dyDescent="0.35"/>
    <row r="142" s="55" customFormat="1" x14ac:dyDescent="0.35"/>
    <row r="143" s="55" customFormat="1" x14ac:dyDescent="0.35"/>
    <row r="144" s="55" customFormat="1" x14ac:dyDescent="0.35"/>
    <row r="145" s="55" customFormat="1" x14ac:dyDescent="0.35"/>
    <row r="146" s="55" customFormat="1" x14ac:dyDescent="0.35"/>
    <row r="147" s="55" customFormat="1" x14ac:dyDescent="0.35"/>
    <row r="148" s="55" customFormat="1" x14ac:dyDescent="0.35"/>
    <row r="149" s="55" customFormat="1" x14ac:dyDescent="0.35"/>
    <row r="150" s="55" customFormat="1" x14ac:dyDescent="0.35"/>
    <row r="151" s="55" customFormat="1" x14ac:dyDescent="0.35"/>
    <row r="152" s="55" customFormat="1" x14ac:dyDescent="0.35"/>
    <row r="153" s="55" customFormat="1" x14ac:dyDescent="0.35"/>
    <row r="154" s="55" customFormat="1" x14ac:dyDescent="0.35"/>
    <row r="155" s="55" customFormat="1" x14ac:dyDescent="0.35"/>
    <row r="156" s="55" customFormat="1" x14ac:dyDescent="0.35"/>
    <row r="157" s="55" customFormat="1" x14ac:dyDescent="0.35"/>
    <row r="158" s="55" customFormat="1" x14ac:dyDescent="0.35"/>
    <row r="159" s="55" customFormat="1" x14ac:dyDescent="0.35"/>
    <row r="160" s="55" customFormat="1" x14ac:dyDescent="0.35"/>
    <row r="161" s="55" customFormat="1" x14ac:dyDescent="0.35"/>
    <row r="162" s="55" customFormat="1" x14ac:dyDescent="0.35"/>
    <row r="163" s="55" customFormat="1" x14ac:dyDescent="0.35"/>
    <row r="164" s="55" customFormat="1" x14ac:dyDescent="0.35"/>
    <row r="165" s="55" customFormat="1" x14ac:dyDescent="0.35"/>
    <row r="166" s="55" customFormat="1" x14ac:dyDescent="0.35"/>
    <row r="167" s="55" customFormat="1" x14ac:dyDescent="0.35"/>
    <row r="168" s="55" customFormat="1" x14ac:dyDescent="0.35"/>
    <row r="169" s="55" customFormat="1" x14ac:dyDescent="0.35"/>
    <row r="170" s="55" customFormat="1" x14ac:dyDescent="0.35"/>
    <row r="171" s="55" customFormat="1" x14ac:dyDescent="0.35"/>
    <row r="172" s="55" customFormat="1" x14ac:dyDescent="0.35"/>
    <row r="173" s="55" customFormat="1" x14ac:dyDescent="0.35"/>
    <row r="174" s="55" customFormat="1" x14ac:dyDescent="0.35"/>
    <row r="175" s="55" customFormat="1" x14ac:dyDescent="0.35"/>
    <row r="176" s="55" customFormat="1" x14ac:dyDescent="0.35"/>
    <row r="177" s="55" customFormat="1" x14ac:dyDescent="0.35"/>
    <row r="178" s="55" customFormat="1" x14ac:dyDescent="0.35"/>
    <row r="179" s="55" customFormat="1" x14ac:dyDescent="0.35"/>
    <row r="180" s="55" customFormat="1" x14ac:dyDescent="0.35"/>
    <row r="181" s="55" customFormat="1" x14ac:dyDescent="0.35"/>
    <row r="182" s="55" customFormat="1" x14ac:dyDescent="0.35"/>
    <row r="183" s="55" customFormat="1" x14ac:dyDescent="0.35"/>
    <row r="184" s="55" customFormat="1" x14ac:dyDescent="0.35"/>
    <row r="185" s="55" customFormat="1" x14ac:dyDescent="0.35"/>
    <row r="186" s="55" customFormat="1" x14ac:dyDescent="0.35"/>
    <row r="187" s="55" customFormat="1" x14ac:dyDescent="0.35"/>
    <row r="188" s="55" customFormat="1" x14ac:dyDescent="0.35"/>
    <row r="189" s="55" customFormat="1" x14ac:dyDescent="0.35"/>
    <row r="190" s="55" customFormat="1" x14ac:dyDescent="0.35"/>
    <row r="191" s="55" customFormat="1" x14ac:dyDescent="0.35"/>
    <row r="192" s="55" customFormat="1" x14ac:dyDescent="0.35"/>
    <row r="193" s="55" customFormat="1" x14ac:dyDescent="0.35"/>
    <row r="194" s="55" customFormat="1" x14ac:dyDescent="0.35"/>
    <row r="195" s="55" customFormat="1" x14ac:dyDescent="0.35"/>
    <row r="196" s="55" customFormat="1" x14ac:dyDescent="0.35"/>
    <row r="197" s="55" customFormat="1" x14ac:dyDescent="0.35"/>
    <row r="198" s="55" customFormat="1" x14ac:dyDescent="0.35"/>
    <row r="199" s="55" customFormat="1" x14ac:dyDescent="0.35"/>
    <row r="200" s="55" customFormat="1" x14ac:dyDescent="0.35"/>
    <row r="201" s="55" customFormat="1" x14ac:dyDescent="0.35"/>
    <row r="202" s="55" customFormat="1" x14ac:dyDescent="0.35"/>
    <row r="203" s="55" customFormat="1" x14ac:dyDescent="0.35"/>
    <row r="204" s="55" customFormat="1" x14ac:dyDescent="0.35"/>
    <row r="205" s="55" customFormat="1" x14ac:dyDescent="0.35"/>
    <row r="206" s="55" customFormat="1" x14ac:dyDescent="0.35"/>
    <row r="207" s="55" customFormat="1" x14ac:dyDescent="0.35"/>
    <row r="208" s="55" customFormat="1" x14ac:dyDescent="0.35"/>
    <row r="209" s="55" customFormat="1" x14ac:dyDescent="0.35"/>
    <row r="210" s="55" customFormat="1" x14ac:dyDescent="0.35"/>
    <row r="211" s="55" customFormat="1" x14ac:dyDescent="0.35"/>
    <row r="212" s="55" customFormat="1" x14ac:dyDescent="0.35"/>
    <row r="213" s="55" customFormat="1" x14ac:dyDescent="0.35"/>
    <row r="214" s="55" customFormat="1" x14ac:dyDescent="0.35"/>
    <row r="215" s="55" customFormat="1" x14ac:dyDescent="0.35"/>
    <row r="216" s="55" customFormat="1" x14ac:dyDescent="0.35"/>
  </sheetData>
  <mergeCells count="18">
    <mergeCell ref="A1:F1"/>
    <mergeCell ref="B29:M29"/>
    <mergeCell ref="B8:M8"/>
    <mergeCell ref="B9:M9"/>
    <mergeCell ref="B10:M10"/>
    <mergeCell ref="B11:M11"/>
    <mergeCell ref="B15:M15"/>
    <mergeCell ref="B17:M17"/>
    <mergeCell ref="B28:M28"/>
    <mergeCell ref="A2:F2"/>
    <mergeCell ref="B31:M31"/>
    <mergeCell ref="B12:M12"/>
    <mergeCell ref="B27:M27"/>
    <mergeCell ref="B18:M18"/>
    <mergeCell ref="B14:M14"/>
    <mergeCell ref="B16:M16"/>
    <mergeCell ref="B30:M30"/>
    <mergeCell ref="B13:M13"/>
  </mergeCells>
  <hyperlinks>
    <hyperlink ref="A3" location="Index!A1" display="Index" xr:uid="{526093CD-AB66-466F-BAA4-F8A008973BDD}"/>
    <hyperlink ref="B13:M13" r:id="rId1" display="● Transmission and distribution losses are no longer published for overseas electricity, since these are now calculated and published by the IEA." xr:uid="{C2FE34BD-BAD7-4864-B2E6-E7BA709CEB77}"/>
  </hyperlinks>
  <pageMargins left="0.7" right="0.7" top="0.75" bottom="0.75" header="0.3" footer="0.3"/>
  <pageSetup paperSize="9" scale="17" fitToHeight="0"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54950-75D0-43B7-B143-78AFC5BFFD6C}">
  <dimension ref="A1:N8"/>
  <sheetViews>
    <sheetView workbookViewId="0">
      <selection activeCell="C5" sqref="C5"/>
    </sheetView>
  </sheetViews>
  <sheetFormatPr defaultRowHeight="14.5" x14ac:dyDescent="0.35"/>
  <cols>
    <col min="2" max="2" width="29.26953125" customWidth="1"/>
    <col min="3" max="3" width="49.81640625" customWidth="1"/>
  </cols>
  <sheetData>
    <row r="1" spans="1:14" ht="55" customHeight="1" x14ac:dyDescent="0.35">
      <c r="A1" s="764"/>
      <c r="B1" s="764"/>
      <c r="C1" s="764"/>
      <c r="D1" s="764"/>
      <c r="E1" s="764"/>
      <c r="F1" s="764"/>
      <c r="G1" s="764"/>
      <c r="H1" s="764"/>
      <c r="I1" s="764"/>
      <c r="J1" s="764"/>
      <c r="K1" s="764"/>
      <c r="L1" s="764"/>
      <c r="M1" s="764"/>
      <c r="N1" s="764"/>
    </row>
    <row r="2" spans="1:14" ht="55" customHeight="1" x14ac:dyDescent="0.35">
      <c r="A2" s="765" t="s">
        <v>1052</v>
      </c>
      <c r="B2" s="765"/>
      <c r="C2" s="765"/>
      <c r="D2" s="765"/>
      <c r="E2" s="765"/>
      <c r="F2" s="765"/>
      <c r="G2" s="765"/>
      <c r="H2" s="765"/>
      <c r="I2" s="765"/>
      <c r="J2" s="765"/>
      <c r="K2" s="765"/>
      <c r="L2" s="765"/>
      <c r="M2" s="765"/>
      <c r="N2" s="765"/>
    </row>
    <row r="3" spans="1:14" x14ac:dyDescent="0.35">
      <c r="A3" s="370"/>
      <c r="B3" s="370"/>
      <c r="C3" s="370"/>
      <c r="D3" s="370"/>
      <c r="E3" s="370"/>
      <c r="F3" s="370"/>
      <c r="G3" s="370"/>
      <c r="H3" s="370"/>
      <c r="I3" s="370"/>
      <c r="J3" s="370"/>
      <c r="K3" s="370"/>
      <c r="L3" s="370"/>
      <c r="M3" s="370"/>
      <c r="N3" s="370"/>
    </row>
    <row r="4" spans="1:14" ht="15" thickBot="1" x14ac:dyDescent="0.4">
      <c r="A4" s="370"/>
      <c r="B4" s="370"/>
      <c r="C4" s="370"/>
      <c r="D4" s="370"/>
      <c r="E4" s="370"/>
      <c r="F4" s="370"/>
      <c r="G4" s="370"/>
      <c r="H4" s="370"/>
      <c r="I4" s="370"/>
      <c r="J4" s="370"/>
      <c r="K4" s="370"/>
      <c r="L4" s="370"/>
      <c r="M4" s="370"/>
      <c r="N4" s="370"/>
    </row>
    <row r="5" spans="1:14" s="346" customFormat="1" ht="30" customHeight="1" x14ac:dyDescent="0.35">
      <c r="A5" s="371"/>
      <c r="B5" s="712" t="s">
        <v>1050</v>
      </c>
      <c r="C5" s="734" t="s">
        <v>1094</v>
      </c>
      <c r="D5" s="371"/>
      <c r="E5" s="371"/>
      <c r="F5" s="371"/>
      <c r="G5" s="371"/>
      <c r="H5" s="371"/>
      <c r="I5" s="371"/>
      <c r="J5" s="371"/>
      <c r="K5" s="371"/>
      <c r="L5" s="371"/>
      <c r="M5" s="371"/>
      <c r="N5" s="371"/>
    </row>
    <row r="6" spans="1:14" s="346" customFormat="1" ht="30" customHeight="1" x14ac:dyDescent="0.35">
      <c r="A6" s="371"/>
      <c r="B6" s="713" t="s">
        <v>1051</v>
      </c>
      <c r="C6" s="735" t="s">
        <v>1056</v>
      </c>
      <c r="D6" s="371"/>
      <c r="E6" s="371"/>
      <c r="F6" s="371"/>
      <c r="G6" s="371"/>
      <c r="H6" s="371"/>
      <c r="I6" s="371"/>
      <c r="J6" s="371"/>
      <c r="K6" s="371"/>
      <c r="L6" s="371"/>
      <c r="M6" s="371"/>
      <c r="N6" s="371"/>
    </row>
    <row r="7" spans="1:14" s="346" customFormat="1" ht="30" customHeight="1" x14ac:dyDescent="0.35">
      <c r="A7" s="371"/>
      <c r="B7" s="713" t="s">
        <v>1083</v>
      </c>
      <c r="C7" s="736">
        <v>45049</v>
      </c>
      <c r="D7" s="371"/>
      <c r="E7" s="371"/>
      <c r="F7" s="371"/>
      <c r="G7" s="371"/>
      <c r="H7" s="371"/>
      <c r="I7" s="371"/>
      <c r="J7" s="371"/>
      <c r="K7" s="371"/>
      <c r="L7" s="371"/>
      <c r="M7" s="371"/>
      <c r="N7" s="371"/>
    </row>
    <row r="8" spans="1:14" ht="30" customHeight="1" thickBot="1" x14ac:dyDescent="0.4">
      <c r="B8" s="714" t="s">
        <v>1084</v>
      </c>
      <c r="C8" s="737" t="s">
        <v>1085</v>
      </c>
    </row>
  </sheetData>
  <mergeCells count="2">
    <mergeCell ref="A1:N1"/>
    <mergeCell ref="A2:N2"/>
  </mergeCells>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66B87-27A5-4B5C-97D0-9073EEF424CE}">
  <sheetPr codeName="Sheet19">
    <tabColor theme="5" tint="0.79998168889431442"/>
    <pageSetUpPr fitToPage="1"/>
  </sheetPr>
  <dimension ref="A1:AO116"/>
  <sheetViews>
    <sheetView showGridLines="0" zoomScale="77" zoomScaleNormal="100" workbookViewId="0">
      <pane xSplit="1" ySplit="3" topLeftCell="B61" activePane="bottomRight" state="frozen"/>
      <selection activeCell="E75" sqref="E75"/>
      <selection pane="topRight" activeCell="E75" sqref="E75"/>
      <selection pane="bottomLeft" activeCell="E75" sqref="E75"/>
      <selection pane="bottomRight" activeCell="E75" sqref="E75"/>
    </sheetView>
  </sheetViews>
  <sheetFormatPr defaultColWidth="11.1796875" defaultRowHeight="14.5" x14ac:dyDescent="0.35"/>
  <cols>
    <col min="1" max="1" width="5.54296875" style="55" customWidth="1"/>
    <col min="2" max="2" width="17.1796875" style="54" customWidth="1"/>
    <col min="3" max="3" width="57.54296875" style="54" customWidth="1"/>
    <col min="4" max="4" width="14" style="54" customWidth="1"/>
    <col min="5" max="5" width="30.1796875" style="101" customWidth="1"/>
    <col min="6" max="8" width="20" style="101" customWidth="1"/>
    <col min="9" max="9" width="18.54296875" style="54" customWidth="1"/>
    <col min="10" max="10" width="5" style="54" customWidth="1"/>
    <col min="11" max="11" width="13.453125" style="54" customWidth="1"/>
    <col min="12" max="12" width="7.81640625" style="54" customWidth="1"/>
    <col min="13" max="13" width="1.81640625" style="54" customWidth="1"/>
    <col min="14" max="16384" width="11.1796875" style="54"/>
  </cols>
  <sheetData>
    <row r="1" spans="1:41" s="84" customFormat="1" ht="10.5" x14ac:dyDescent="0.25">
      <c r="A1" s="842" t="s">
        <v>467</v>
      </c>
      <c r="B1" s="842"/>
      <c r="C1" s="842"/>
      <c r="D1" s="842"/>
      <c r="E1" s="842"/>
      <c r="F1" s="842"/>
      <c r="G1" s="121"/>
      <c r="H1" s="121"/>
    </row>
    <row r="2" spans="1:41" ht="21" x14ac:dyDescent="0.5">
      <c r="A2" s="845" t="s">
        <v>576</v>
      </c>
      <c r="B2" s="845"/>
      <c r="C2" s="845"/>
      <c r="D2" s="845"/>
      <c r="E2" s="845"/>
      <c r="F2" s="845"/>
      <c r="G2" s="102"/>
      <c r="H2" s="102"/>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row>
    <row r="3" spans="1:41" s="117" customFormat="1" ht="13" x14ac:dyDescent="0.3">
      <c r="A3" s="83" t="s">
        <v>466</v>
      </c>
      <c r="B3" s="118"/>
      <c r="C3" s="120"/>
      <c r="D3" s="118"/>
      <c r="E3" s="119"/>
      <c r="F3" s="119"/>
      <c r="G3" s="119"/>
      <c r="H3" s="119"/>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row>
    <row r="4" spans="1:41" s="81" customFormat="1" ht="6" thickBot="1" x14ac:dyDescent="0.2">
      <c r="A4" s="82"/>
      <c r="B4" s="82"/>
      <c r="C4" s="82"/>
      <c r="D4" s="82"/>
      <c r="E4" s="116"/>
      <c r="F4" s="116"/>
      <c r="G4" s="116"/>
      <c r="H4" s="116"/>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row>
    <row r="5" spans="1:41" ht="38.25" customHeight="1" thickTop="1" x14ac:dyDescent="0.35">
      <c r="B5" s="79" t="s">
        <v>465</v>
      </c>
      <c r="C5" s="80" t="s">
        <v>576</v>
      </c>
      <c r="D5" s="79" t="s">
        <v>463</v>
      </c>
      <c r="E5" s="78">
        <v>44713</v>
      </c>
      <c r="F5" s="115" t="s">
        <v>462</v>
      </c>
      <c r="G5" s="76" t="s">
        <v>461</v>
      </c>
      <c r="H5" s="102"/>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row>
    <row r="6" spans="1:41" ht="29.25" customHeight="1" thickBot="1" x14ac:dyDescent="0.4">
      <c r="B6" s="75" t="s">
        <v>460</v>
      </c>
      <c r="C6" s="74" t="s">
        <v>459</v>
      </c>
      <c r="D6" s="72" t="s">
        <v>458</v>
      </c>
      <c r="E6" s="114">
        <v>1</v>
      </c>
      <c r="F6" s="113" t="s">
        <v>457</v>
      </c>
      <c r="G6" s="112">
        <v>2021</v>
      </c>
      <c r="H6" s="102"/>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row>
    <row r="7" spans="1:41" ht="15.5" thickTop="1" thickBot="1" x14ac:dyDescent="0.4">
      <c r="B7" s="55"/>
      <c r="C7" s="55"/>
      <c r="D7" s="55"/>
      <c r="E7" s="102"/>
      <c r="F7" s="102"/>
      <c r="G7" s="102"/>
      <c r="H7" s="102"/>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row>
    <row r="8" spans="1:41" s="110" customFormat="1" ht="66" customHeight="1" thickTop="1" thickBot="1" x14ac:dyDescent="0.4">
      <c r="A8" s="111"/>
      <c r="B8" s="872" t="s">
        <v>575</v>
      </c>
      <c r="C8" s="873"/>
      <c r="D8" s="873"/>
      <c r="E8" s="873"/>
      <c r="F8" s="873"/>
      <c r="G8" s="873"/>
      <c r="H8" s="873"/>
      <c r="I8" s="873"/>
      <c r="J8" s="873"/>
      <c r="K8" s="873"/>
      <c r="L8" s="873"/>
      <c r="M8" s="874"/>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row>
    <row r="9" spans="1:41" s="55" customFormat="1" ht="15" thickTop="1" x14ac:dyDescent="0.35">
      <c r="B9" s="838"/>
      <c r="C9" s="838"/>
      <c r="D9" s="838"/>
      <c r="E9" s="838"/>
      <c r="F9" s="838"/>
      <c r="G9" s="838"/>
      <c r="H9" s="838"/>
      <c r="I9" s="838"/>
      <c r="J9" s="838"/>
      <c r="K9" s="838"/>
      <c r="L9" s="838"/>
      <c r="M9" s="838"/>
    </row>
    <row r="10" spans="1:41" s="55" customFormat="1" ht="15" customHeight="1" x14ac:dyDescent="0.35">
      <c r="B10" s="849" t="s">
        <v>455</v>
      </c>
      <c r="C10" s="849"/>
      <c r="D10" s="849"/>
      <c r="E10" s="849"/>
      <c r="F10" s="849"/>
      <c r="G10" s="849"/>
      <c r="H10" s="849"/>
      <c r="I10" s="849"/>
      <c r="J10" s="849"/>
      <c r="K10" s="849"/>
      <c r="L10" s="849"/>
      <c r="M10" s="849"/>
    </row>
    <row r="11" spans="1:41" s="55" customFormat="1" ht="18.75" customHeight="1" x14ac:dyDescent="0.35">
      <c r="B11" s="838" t="s">
        <v>574</v>
      </c>
      <c r="C11" s="838"/>
      <c r="D11" s="838"/>
      <c r="E11" s="838"/>
      <c r="F11" s="838"/>
      <c r="G11" s="838"/>
      <c r="H11" s="838"/>
      <c r="I11" s="838"/>
      <c r="J11" s="838"/>
      <c r="K11" s="838"/>
      <c r="L11" s="838"/>
      <c r="M11" s="838"/>
    </row>
    <row r="12" spans="1:41" s="55" customFormat="1" ht="20.25" customHeight="1" x14ac:dyDescent="0.35">
      <c r="B12" s="838" t="s">
        <v>573</v>
      </c>
      <c r="C12" s="838"/>
      <c r="D12" s="838"/>
      <c r="E12" s="838"/>
      <c r="F12" s="838"/>
      <c r="G12" s="838"/>
      <c r="H12" s="838"/>
      <c r="I12" s="838"/>
      <c r="J12" s="838"/>
      <c r="K12" s="838"/>
      <c r="L12" s="838"/>
      <c r="M12" s="838"/>
    </row>
    <row r="13" spans="1:41" s="55" customFormat="1" ht="33.75" customHeight="1" x14ac:dyDescent="0.35">
      <c r="B13" s="838" t="s">
        <v>572</v>
      </c>
      <c r="C13" s="838"/>
      <c r="D13" s="838"/>
      <c r="E13" s="838"/>
      <c r="F13" s="838"/>
      <c r="G13" s="838"/>
      <c r="H13" s="838"/>
      <c r="I13" s="838"/>
      <c r="J13" s="838"/>
      <c r="K13" s="838"/>
      <c r="L13" s="838"/>
      <c r="M13" s="838"/>
    </row>
    <row r="14" spans="1:41" s="55" customFormat="1" ht="20.25" customHeight="1" x14ac:dyDescent="0.35">
      <c r="B14" s="90"/>
      <c r="C14" s="90"/>
      <c r="D14" s="90"/>
      <c r="E14" s="90"/>
      <c r="F14" s="90"/>
      <c r="G14" s="90"/>
      <c r="H14" s="90"/>
      <c r="I14" s="90"/>
      <c r="J14" s="90"/>
      <c r="K14" s="90"/>
      <c r="L14" s="90"/>
      <c r="M14" s="90"/>
    </row>
    <row r="15" spans="1:41" s="55" customFormat="1" ht="20.25" customHeight="1" x14ac:dyDescent="0.35">
      <c r="B15" s="849" t="s">
        <v>571</v>
      </c>
      <c r="C15" s="849"/>
      <c r="D15" s="849"/>
      <c r="E15" s="849"/>
      <c r="F15" s="849"/>
      <c r="G15" s="849"/>
      <c r="H15" s="849"/>
      <c r="I15" s="849"/>
      <c r="J15" s="849"/>
      <c r="K15" s="849"/>
      <c r="L15" s="849"/>
      <c r="M15" s="849"/>
    </row>
    <row r="16" spans="1:41" s="55" customFormat="1" ht="65.25" customHeight="1" x14ac:dyDescent="0.35">
      <c r="B16" s="838" t="s">
        <v>570</v>
      </c>
      <c r="C16" s="838"/>
      <c r="D16" s="838"/>
      <c r="E16" s="838"/>
      <c r="F16" s="838"/>
      <c r="G16" s="838"/>
      <c r="H16" s="838"/>
      <c r="I16" s="838"/>
      <c r="J16" s="838"/>
      <c r="K16" s="838"/>
      <c r="L16" s="838"/>
      <c r="M16" s="838"/>
    </row>
    <row r="17" spans="2:30" s="55" customFormat="1" ht="28.5" customHeight="1" x14ac:dyDescent="0.35">
      <c r="B17" s="838" t="s">
        <v>569</v>
      </c>
      <c r="C17" s="838"/>
      <c r="D17" s="838"/>
      <c r="E17" s="838"/>
      <c r="F17" s="838"/>
      <c r="G17" s="838"/>
      <c r="H17" s="838"/>
      <c r="I17" s="838"/>
      <c r="J17" s="838"/>
      <c r="K17" s="838"/>
      <c r="L17" s="838"/>
      <c r="M17" s="838"/>
    </row>
    <row r="18" spans="2:30" s="55" customFormat="1" ht="20.25" customHeight="1" x14ac:dyDescent="0.35">
      <c r="B18" s="97"/>
      <c r="C18" s="97"/>
      <c r="D18" s="97"/>
      <c r="E18" s="97"/>
      <c r="F18" s="97"/>
      <c r="G18" s="97"/>
      <c r="H18" s="97"/>
      <c r="I18" s="97"/>
      <c r="J18" s="97"/>
      <c r="K18" s="97"/>
      <c r="L18" s="97"/>
      <c r="M18" s="97"/>
    </row>
    <row r="19" spans="2:30" s="58" customFormat="1" x14ac:dyDescent="0.35">
      <c r="B19" s="95"/>
      <c r="C19" s="95"/>
      <c r="D19" s="95"/>
      <c r="E19" s="103"/>
      <c r="F19" s="103"/>
      <c r="G19" s="103"/>
      <c r="H19" s="103"/>
      <c r="I19" s="95"/>
      <c r="J19" s="95"/>
      <c r="K19" s="95"/>
      <c r="L19" s="95"/>
      <c r="M19" s="95"/>
    </row>
    <row r="20" spans="2:30" s="55" customFormat="1" x14ac:dyDescent="0.35">
      <c r="B20" s="58"/>
      <c r="C20" s="58"/>
      <c r="D20" s="58"/>
      <c r="E20" s="108" t="s">
        <v>523</v>
      </c>
      <c r="F20" s="108" t="s">
        <v>522</v>
      </c>
      <c r="G20" s="108" t="s">
        <v>521</v>
      </c>
      <c r="H20" s="108" t="s">
        <v>520</v>
      </c>
      <c r="I20" s="58"/>
      <c r="J20" s="58"/>
      <c r="K20" s="58"/>
      <c r="L20" s="58"/>
      <c r="M20" s="58"/>
    </row>
    <row r="21" spans="2:30" s="55" customFormat="1" ht="16.5" x14ac:dyDescent="0.45">
      <c r="B21" s="189" t="s">
        <v>445</v>
      </c>
      <c r="C21" s="65" t="s">
        <v>519</v>
      </c>
      <c r="D21" s="65" t="s">
        <v>443</v>
      </c>
      <c r="E21" s="107" t="s">
        <v>441</v>
      </c>
      <c r="F21" s="107" t="s">
        <v>441</v>
      </c>
      <c r="G21" s="107" t="s">
        <v>441</v>
      </c>
      <c r="H21" s="107" t="s">
        <v>441</v>
      </c>
      <c r="I21" s="58"/>
      <c r="J21" s="58"/>
      <c r="K21" s="58"/>
      <c r="L21" s="58"/>
      <c r="M21" s="58"/>
    </row>
    <row r="22" spans="2:30" s="55" customFormat="1" x14ac:dyDescent="0.35">
      <c r="B22" s="881" t="s">
        <v>568</v>
      </c>
      <c r="C22" s="186" t="s">
        <v>567</v>
      </c>
      <c r="D22" s="63" t="s">
        <v>514</v>
      </c>
      <c r="E22" s="109">
        <v>7.7589015999999997</v>
      </c>
      <c r="F22" s="109">
        <v>2.21</v>
      </c>
      <c r="G22" s="109">
        <v>3.1991415999999999</v>
      </c>
      <c r="H22" s="109">
        <v>3.1991415999999999</v>
      </c>
      <c r="I22" s="58"/>
      <c r="J22" s="58"/>
      <c r="K22" s="58"/>
      <c r="L22" s="58"/>
      <c r="M22" s="58"/>
      <c r="N22" s="58"/>
      <c r="O22" s="58"/>
    </row>
    <row r="23" spans="2:30" s="55" customFormat="1" x14ac:dyDescent="0.35">
      <c r="B23" s="881"/>
      <c r="C23" s="186" t="s">
        <v>566</v>
      </c>
      <c r="D23" s="63" t="s">
        <v>514</v>
      </c>
      <c r="E23" s="109">
        <v>79.973672608544746</v>
      </c>
      <c r="F23" s="106" t="s">
        <v>472</v>
      </c>
      <c r="G23" s="106" t="s">
        <v>472</v>
      </c>
      <c r="H23" s="106" t="s">
        <v>472</v>
      </c>
      <c r="I23" s="58"/>
      <c r="J23" s="58"/>
      <c r="K23" s="58"/>
      <c r="L23" s="58"/>
      <c r="M23" s="58"/>
    </row>
    <row r="24" spans="2:30" s="55" customFormat="1" x14ac:dyDescent="0.35">
      <c r="B24" s="881"/>
      <c r="C24" s="186" t="s">
        <v>565</v>
      </c>
      <c r="D24" s="63" t="s">
        <v>514</v>
      </c>
      <c r="E24" s="109">
        <v>27</v>
      </c>
      <c r="F24" s="106" t="s">
        <v>472</v>
      </c>
      <c r="G24" s="106" t="s">
        <v>472</v>
      </c>
      <c r="H24" s="106" t="s">
        <v>472</v>
      </c>
      <c r="I24" s="58"/>
      <c r="J24" s="58"/>
      <c r="K24" s="58"/>
      <c r="L24" s="58"/>
      <c r="M24" s="58"/>
    </row>
    <row r="25" spans="2:30" s="55" customFormat="1" x14ac:dyDescent="0.35">
      <c r="B25" s="881"/>
      <c r="C25" s="186" t="s">
        <v>564</v>
      </c>
      <c r="D25" s="63" t="s">
        <v>514</v>
      </c>
      <c r="E25" s="109">
        <v>39.212491828577981</v>
      </c>
      <c r="F25" s="109">
        <v>1.7382608695652175</v>
      </c>
      <c r="G25" s="106" t="s">
        <v>472</v>
      </c>
      <c r="H25" s="109">
        <v>28.659141600000002</v>
      </c>
      <c r="I25" s="58"/>
      <c r="J25" s="58"/>
      <c r="K25" s="58"/>
      <c r="L25" s="58"/>
      <c r="M25" s="58"/>
    </row>
    <row r="26" spans="2:30" s="55" customFormat="1" x14ac:dyDescent="0.35">
      <c r="B26" s="881"/>
      <c r="C26" s="186" t="s">
        <v>563</v>
      </c>
      <c r="D26" s="63" t="s">
        <v>514</v>
      </c>
      <c r="E26" s="109">
        <v>241.7589016</v>
      </c>
      <c r="F26" s="106" t="s">
        <v>472</v>
      </c>
      <c r="G26" s="109">
        <v>3.1991415999999999</v>
      </c>
      <c r="H26" s="106" t="s">
        <v>472</v>
      </c>
      <c r="I26" s="58"/>
      <c r="J26" s="58"/>
      <c r="K26" s="58"/>
      <c r="L26" s="58"/>
      <c r="M26" s="58"/>
    </row>
    <row r="27" spans="2:30" s="55" customFormat="1" x14ac:dyDescent="0.35">
      <c r="B27" s="881"/>
      <c r="C27" s="186" t="s">
        <v>562</v>
      </c>
      <c r="D27" s="63" t="s">
        <v>514</v>
      </c>
      <c r="E27" s="109">
        <v>131.7589016</v>
      </c>
      <c r="F27" s="106" t="s">
        <v>472</v>
      </c>
      <c r="G27" s="109">
        <v>3.1991415999999999</v>
      </c>
      <c r="H27" s="109">
        <v>3.1991415999999999</v>
      </c>
      <c r="I27" s="58"/>
      <c r="J27" s="58"/>
      <c r="K27" s="58"/>
      <c r="L27" s="58"/>
      <c r="M27" s="58"/>
    </row>
    <row r="28" spans="2:30" s="55" customFormat="1" x14ac:dyDescent="0.35">
      <c r="B28" s="881"/>
      <c r="C28" s="186" t="s">
        <v>561</v>
      </c>
      <c r="D28" s="63" t="s">
        <v>514</v>
      </c>
      <c r="E28" s="109">
        <v>1861.7589015999999</v>
      </c>
      <c r="F28" s="106" t="s">
        <v>472</v>
      </c>
      <c r="G28" s="106" t="s">
        <v>472</v>
      </c>
      <c r="H28" s="109">
        <v>1852.0887747714219</v>
      </c>
      <c r="I28" s="58"/>
      <c r="J28" s="58"/>
      <c r="K28" s="58"/>
      <c r="L28" s="58"/>
      <c r="M28" s="58"/>
    </row>
    <row r="29" spans="2:30" x14ac:dyDescent="0.35">
      <c r="B29" s="881"/>
      <c r="C29" s="186" t="s">
        <v>560</v>
      </c>
      <c r="D29" s="63" t="s">
        <v>514</v>
      </c>
      <c r="E29" s="109">
        <v>3975.823373347368</v>
      </c>
      <c r="F29" s="106" t="s">
        <v>472</v>
      </c>
      <c r="G29" s="106" t="s">
        <v>472</v>
      </c>
      <c r="H29" s="109">
        <v>1571.2703707999999</v>
      </c>
      <c r="I29" s="58"/>
      <c r="J29" s="58"/>
      <c r="K29" s="58"/>
      <c r="L29" s="58"/>
      <c r="M29" s="58"/>
      <c r="N29" s="55"/>
      <c r="O29" s="55"/>
      <c r="P29" s="55"/>
      <c r="Q29" s="55"/>
      <c r="R29" s="55"/>
      <c r="S29" s="55"/>
      <c r="T29" s="55"/>
      <c r="U29" s="55"/>
      <c r="V29" s="55"/>
      <c r="W29" s="55"/>
      <c r="X29" s="55"/>
      <c r="Y29" s="55"/>
      <c r="Z29" s="55"/>
      <c r="AA29" s="55"/>
      <c r="AB29" s="55"/>
      <c r="AC29" s="55"/>
      <c r="AD29" s="55"/>
    </row>
    <row r="30" spans="2:30" x14ac:dyDescent="0.35">
      <c r="B30" s="881"/>
      <c r="C30" s="186" t="s">
        <v>559</v>
      </c>
      <c r="D30" s="63" t="s">
        <v>514</v>
      </c>
      <c r="E30" s="106" t="s">
        <v>472</v>
      </c>
      <c r="F30" s="106" t="s">
        <v>472</v>
      </c>
      <c r="G30" s="106" t="s">
        <v>472</v>
      </c>
      <c r="H30" s="109">
        <v>0.98914159999999995</v>
      </c>
      <c r="I30" s="58"/>
      <c r="J30" s="58"/>
      <c r="K30" s="58"/>
      <c r="L30" s="58"/>
      <c r="M30" s="58"/>
      <c r="N30" s="55"/>
      <c r="O30" s="55"/>
      <c r="P30" s="55"/>
      <c r="Q30" s="55"/>
      <c r="R30" s="55"/>
      <c r="S30" s="55"/>
      <c r="T30" s="55"/>
      <c r="U30" s="55"/>
      <c r="V30" s="55"/>
      <c r="W30" s="55"/>
      <c r="X30" s="55"/>
      <c r="Y30" s="55"/>
      <c r="Z30" s="55"/>
      <c r="AA30" s="55"/>
      <c r="AB30" s="55"/>
      <c r="AC30" s="55"/>
      <c r="AD30" s="55"/>
    </row>
    <row r="31" spans="2:30" x14ac:dyDescent="0.35">
      <c r="B31" s="881"/>
      <c r="C31" s="186" t="s">
        <v>558</v>
      </c>
      <c r="D31" s="63" t="s">
        <v>514</v>
      </c>
      <c r="E31" s="109">
        <v>1401</v>
      </c>
      <c r="F31" s="106" t="s">
        <v>472</v>
      </c>
      <c r="G31" s="106" t="s">
        <v>472</v>
      </c>
      <c r="H31" s="109">
        <v>676</v>
      </c>
      <c r="I31" s="58">
        <v>0</v>
      </c>
      <c r="J31" s="58"/>
      <c r="K31" s="58"/>
      <c r="L31" s="58"/>
      <c r="M31" s="58"/>
      <c r="N31" s="55"/>
      <c r="O31" s="55"/>
      <c r="P31" s="55"/>
      <c r="Q31" s="55"/>
      <c r="R31" s="55"/>
      <c r="S31" s="55"/>
      <c r="T31" s="55"/>
      <c r="U31" s="55"/>
      <c r="V31" s="55"/>
      <c r="W31" s="55"/>
      <c r="X31" s="55"/>
      <c r="Y31" s="55"/>
      <c r="Z31" s="55"/>
      <c r="AA31" s="55"/>
      <c r="AB31" s="55"/>
      <c r="AC31" s="55"/>
      <c r="AD31" s="55"/>
    </row>
    <row r="32" spans="2:30" x14ac:dyDescent="0.35">
      <c r="B32" s="881"/>
      <c r="C32" s="186" t="s">
        <v>557</v>
      </c>
      <c r="D32" s="63" t="s">
        <v>514</v>
      </c>
      <c r="E32" s="109">
        <v>120.05000000000001</v>
      </c>
      <c r="F32" s="106" t="s">
        <v>472</v>
      </c>
      <c r="G32" s="106" t="s">
        <v>472</v>
      </c>
      <c r="H32" s="109">
        <v>32.17</v>
      </c>
      <c r="I32" s="58"/>
      <c r="J32" s="58"/>
      <c r="K32" s="58"/>
      <c r="L32" s="58"/>
      <c r="M32" s="58"/>
      <c r="N32" s="55"/>
      <c r="O32" s="55"/>
      <c r="P32" s="55"/>
      <c r="Q32" s="55"/>
      <c r="R32" s="55"/>
      <c r="S32" s="55"/>
      <c r="T32" s="55"/>
      <c r="U32" s="55"/>
      <c r="V32" s="55"/>
      <c r="W32" s="55"/>
      <c r="X32" s="55"/>
      <c r="Y32" s="55"/>
      <c r="Z32" s="55"/>
      <c r="AA32" s="55"/>
      <c r="AB32" s="55"/>
      <c r="AC32" s="55"/>
      <c r="AD32" s="55"/>
    </row>
    <row r="33" spans="2:30" x14ac:dyDescent="0.35">
      <c r="B33" s="881"/>
      <c r="C33" s="186" t="s">
        <v>556</v>
      </c>
      <c r="D33" s="63" t="s">
        <v>514</v>
      </c>
      <c r="E33" s="109">
        <v>3335.5718997142853</v>
      </c>
      <c r="F33" s="109">
        <v>731.21788984800003</v>
      </c>
      <c r="G33" s="109">
        <v>308.400153768</v>
      </c>
      <c r="H33" s="106" t="s">
        <v>472</v>
      </c>
      <c r="I33" s="58"/>
      <c r="J33" s="58"/>
      <c r="K33" s="58"/>
      <c r="L33" s="58"/>
      <c r="M33" s="58"/>
      <c r="N33" s="55"/>
      <c r="O33" s="55"/>
      <c r="P33" s="55"/>
      <c r="Q33" s="55"/>
      <c r="R33" s="55"/>
      <c r="S33" s="55"/>
      <c r="T33" s="55"/>
      <c r="U33" s="55"/>
      <c r="V33" s="55"/>
      <c r="W33" s="55"/>
      <c r="X33" s="55"/>
      <c r="Y33" s="55"/>
      <c r="Z33" s="55"/>
      <c r="AA33" s="55"/>
      <c r="AB33" s="55"/>
      <c r="AC33" s="55"/>
      <c r="AD33" s="55"/>
    </row>
    <row r="34" spans="2:30" x14ac:dyDescent="0.35">
      <c r="B34" s="881"/>
      <c r="C34" s="687" t="s">
        <v>555</v>
      </c>
      <c r="D34" s="231" t="s">
        <v>514</v>
      </c>
      <c r="E34" s="683">
        <v>312.61178017290251</v>
      </c>
      <c r="F34" s="109">
        <v>38.542879110746853</v>
      </c>
      <c r="G34" s="109">
        <v>259.131511627907</v>
      </c>
      <c r="H34" s="109">
        <v>112.96968372342414</v>
      </c>
      <c r="I34" s="58"/>
      <c r="J34" s="58"/>
      <c r="K34" s="58"/>
      <c r="L34" s="58"/>
      <c r="M34" s="58"/>
      <c r="N34" s="55"/>
      <c r="O34" s="55"/>
      <c r="P34" s="55"/>
      <c r="Q34" s="55"/>
      <c r="R34" s="55"/>
      <c r="S34" s="55"/>
      <c r="T34" s="55"/>
      <c r="U34" s="55"/>
      <c r="V34" s="55"/>
      <c r="W34" s="55"/>
      <c r="X34" s="55"/>
      <c r="Y34" s="55"/>
      <c r="Z34" s="55"/>
      <c r="AA34" s="55"/>
      <c r="AB34" s="55"/>
      <c r="AC34" s="55"/>
      <c r="AD34" s="55"/>
    </row>
    <row r="35" spans="2:30" x14ac:dyDescent="0.35">
      <c r="B35" s="881"/>
      <c r="C35" s="186" t="s">
        <v>1001</v>
      </c>
      <c r="D35" s="63" t="s">
        <v>514</v>
      </c>
      <c r="E35" s="684">
        <v>667</v>
      </c>
      <c r="F35" s="104" t="s">
        <v>1068</v>
      </c>
      <c r="G35" s="104"/>
      <c r="H35" s="104"/>
      <c r="I35" s="58"/>
      <c r="J35" s="58"/>
      <c r="K35" s="58"/>
      <c r="L35" s="58"/>
      <c r="M35" s="58"/>
      <c r="N35" s="55"/>
      <c r="O35" s="55"/>
      <c r="P35" s="55"/>
      <c r="Q35" s="55"/>
      <c r="R35" s="55"/>
      <c r="S35" s="55"/>
      <c r="T35" s="55"/>
      <c r="U35" s="55"/>
      <c r="V35" s="55"/>
      <c r="W35" s="55"/>
      <c r="X35" s="55"/>
      <c r="Y35" s="55"/>
      <c r="Z35" s="55"/>
      <c r="AA35" s="55"/>
      <c r="AB35" s="55"/>
      <c r="AC35" s="55"/>
      <c r="AD35" s="55"/>
    </row>
    <row r="36" spans="2:30" x14ac:dyDescent="0.35">
      <c r="B36" s="881"/>
      <c r="C36" s="186" t="s">
        <v>1031</v>
      </c>
      <c r="D36" s="63" t="s">
        <v>514</v>
      </c>
      <c r="E36" s="685">
        <v>1107.248466154457</v>
      </c>
      <c r="F36" s="104" t="s">
        <v>1069</v>
      </c>
      <c r="G36" s="104"/>
      <c r="H36" s="104"/>
      <c r="I36" s="58"/>
      <c r="J36" s="58"/>
      <c r="K36" s="58"/>
      <c r="L36" s="58"/>
      <c r="M36" s="58"/>
      <c r="N36" s="55"/>
      <c r="O36" s="55"/>
      <c r="P36" s="55"/>
      <c r="Q36" s="55"/>
      <c r="R36" s="55"/>
      <c r="S36" s="55"/>
      <c r="T36" s="55"/>
      <c r="U36" s="55"/>
      <c r="V36" s="55"/>
      <c r="W36" s="55"/>
      <c r="X36" s="55"/>
      <c r="Y36" s="55"/>
      <c r="Z36" s="55"/>
      <c r="AA36" s="55"/>
      <c r="AB36" s="55"/>
      <c r="AC36" s="55"/>
      <c r="AD36" s="55"/>
    </row>
    <row r="37" spans="2:30" x14ac:dyDescent="0.35">
      <c r="B37" s="881"/>
      <c r="C37" s="687" t="s">
        <v>1032</v>
      </c>
      <c r="D37" s="231" t="s">
        <v>514</v>
      </c>
      <c r="E37" s="686">
        <f>1.5*1000</f>
        <v>1500</v>
      </c>
      <c r="F37" s="104" t="s">
        <v>1069</v>
      </c>
      <c r="G37" s="104"/>
      <c r="H37" s="104"/>
      <c r="I37" s="58"/>
      <c r="J37" s="58"/>
      <c r="K37" s="58"/>
      <c r="L37" s="58"/>
      <c r="M37" s="58"/>
      <c r="N37" s="55"/>
      <c r="O37" s="55"/>
      <c r="P37" s="55"/>
      <c r="Q37" s="55"/>
      <c r="R37" s="55"/>
      <c r="S37" s="55"/>
      <c r="T37" s="55"/>
      <c r="U37" s="55"/>
      <c r="V37" s="55"/>
      <c r="W37" s="55"/>
      <c r="X37" s="55"/>
      <c r="Y37" s="55"/>
      <c r="Z37" s="55"/>
      <c r="AA37" s="55"/>
      <c r="AB37" s="55"/>
      <c r="AC37" s="55"/>
      <c r="AD37" s="55"/>
    </row>
    <row r="38" spans="2:30" x14ac:dyDescent="0.35">
      <c r="B38" s="881"/>
      <c r="C38" s="688" t="s">
        <v>1033</v>
      </c>
      <c r="D38" s="231" t="s">
        <v>514</v>
      </c>
      <c r="E38" s="685">
        <v>1229.5852925402005</v>
      </c>
      <c r="F38" s="104" t="s">
        <v>1069</v>
      </c>
      <c r="G38" s="104"/>
      <c r="H38" s="104"/>
      <c r="I38" s="58"/>
      <c r="J38" s="58"/>
      <c r="K38" s="58"/>
      <c r="L38" s="58"/>
      <c r="M38" s="58"/>
      <c r="N38" s="55"/>
      <c r="O38" s="55"/>
      <c r="P38" s="55"/>
      <c r="Q38" s="55"/>
      <c r="R38" s="55"/>
      <c r="S38" s="55"/>
      <c r="T38" s="55"/>
      <c r="U38" s="55"/>
      <c r="V38" s="55"/>
      <c r="W38" s="55"/>
      <c r="X38" s="55"/>
      <c r="Y38" s="55"/>
      <c r="Z38" s="55"/>
      <c r="AA38" s="55"/>
      <c r="AB38" s="55"/>
      <c r="AC38" s="55"/>
      <c r="AD38" s="55"/>
    </row>
    <row r="39" spans="2:30" x14ac:dyDescent="0.35">
      <c r="B39" s="58"/>
      <c r="C39" s="58"/>
      <c r="D39" s="58"/>
      <c r="E39" s="104"/>
      <c r="F39" s="104"/>
      <c r="G39" s="104"/>
      <c r="H39" s="104"/>
      <c r="I39" s="58"/>
      <c r="J39" s="58"/>
      <c r="K39" s="58"/>
      <c r="L39" s="58"/>
      <c r="M39" s="58"/>
      <c r="N39" s="55"/>
      <c r="O39" s="55"/>
      <c r="P39" s="55"/>
      <c r="Q39" s="55"/>
      <c r="R39" s="55"/>
      <c r="S39" s="55"/>
      <c r="T39" s="55"/>
      <c r="U39" s="55"/>
      <c r="V39" s="55"/>
      <c r="W39" s="55"/>
      <c r="X39" s="55"/>
      <c r="Y39" s="55"/>
      <c r="Z39" s="55"/>
      <c r="AA39" s="55"/>
      <c r="AB39" s="55"/>
      <c r="AC39" s="55"/>
      <c r="AD39" s="55"/>
    </row>
    <row r="40" spans="2:30" x14ac:dyDescent="0.35">
      <c r="B40" s="58"/>
      <c r="C40" s="58"/>
      <c r="D40" s="58"/>
      <c r="E40" s="108" t="s">
        <v>523</v>
      </c>
      <c r="F40" s="108" t="s">
        <v>522</v>
      </c>
      <c r="G40" s="108" t="s">
        <v>521</v>
      </c>
      <c r="H40" s="108" t="s">
        <v>520</v>
      </c>
      <c r="I40" s="58"/>
      <c r="J40" s="58"/>
      <c r="K40" s="58"/>
      <c r="L40" s="58"/>
      <c r="M40" s="58"/>
      <c r="N40" s="55"/>
      <c r="O40" s="55"/>
      <c r="P40" s="55"/>
      <c r="Q40" s="55"/>
      <c r="R40" s="55"/>
      <c r="S40" s="55"/>
      <c r="T40" s="55"/>
      <c r="U40" s="55"/>
      <c r="V40" s="55"/>
      <c r="W40" s="55"/>
      <c r="X40" s="55"/>
      <c r="Y40" s="55"/>
      <c r="Z40" s="55"/>
      <c r="AA40" s="55"/>
      <c r="AB40" s="55"/>
      <c r="AC40" s="55"/>
      <c r="AD40" s="55"/>
    </row>
    <row r="41" spans="2:30" ht="16.5" x14ac:dyDescent="0.45">
      <c r="B41" s="65" t="s">
        <v>445</v>
      </c>
      <c r="C41" s="65" t="s">
        <v>519</v>
      </c>
      <c r="D41" s="65" t="s">
        <v>443</v>
      </c>
      <c r="E41" s="107" t="s">
        <v>441</v>
      </c>
      <c r="F41" s="107" t="s">
        <v>441</v>
      </c>
      <c r="G41" s="107" t="s">
        <v>441</v>
      </c>
      <c r="H41" s="107" t="s">
        <v>441</v>
      </c>
      <c r="I41" s="58"/>
      <c r="J41" s="58"/>
      <c r="K41" s="58"/>
      <c r="L41" s="58"/>
      <c r="M41" s="58"/>
      <c r="N41" s="55"/>
      <c r="O41" s="55"/>
      <c r="P41" s="55"/>
      <c r="Q41" s="55"/>
      <c r="R41" s="55"/>
      <c r="S41" s="55"/>
      <c r="T41" s="55"/>
      <c r="U41" s="55"/>
      <c r="V41" s="55"/>
      <c r="W41" s="55"/>
      <c r="X41" s="55"/>
      <c r="Y41" s="55"/>
      <c r="Z41" s="55"/>
      <c r="AA41" s="55"/>
      <c r="AB41" s="55"/>
      <c r="AC41" s="55"/>
      <c r="AD41" s="55"/>
    </row>
    <row r="42" spans="2:30" x14ac:dyDescent="0.35">
      <c r="B42" s="882" t="s">
        <v>309</v>
      </c>
      <c r="C42" s="63" t="s">
        <v>554</v>
      </c>
      <c r="D42" s="63" t="s">
        <v>514</v>
      </c>
      <c r="E42" s="106" t="s">
        <v>472</v>
      </c>
      <c r="F42" s="106" t="s">
        <v>472</v>
      </c>
      <c r="G42" s="106" t="s">
        <v>472</v>
      </c>
      <c r="H42" s="106" t="s">
        <v>472</v>
      </c>
      <c r="I42" s="58"/>
      <c r="J42" s="58"/>
      <c r="K42" s="58"/>
      <c r="L42" s="58"/>
      <c r="M42" s="58"/>
      <c r="N42" s="55"/>
      <c r="O42" s="55"/>
      <c r="P42" s="55"/>
      <c r="Q42" s="55"/>
      <c r="R42" s="55"/>
      <c r="S42" s="55"/>
      <c r="T42" s="55"/>
      <c r="U42" s="55"/>
      <c r="V42" s="55"/>
      <c r="W42" s="55"/>
      <c r="X42" s="55"/>
      <c r="Y42" s="55"/>
      <c r="Z42" s="55"/>
      <c r="AA42" s="55"/>
      <c r="AB42" s="55"/>
      <c r="AC42" s="55"/>
      <c r="AD42" s="55"/>
    </row>
    <row r="43" spans="2:30" x14ac:dyDescent="0.35">
      <c r="B43" s="882"/>
      <c r="C43" s="63" t="s">
        <v>553</v>
      </c>
      <c r="D43" s="63" t="s">
        <v>514</v>
      </c>
      <c r="E43" s="109">
        <v>1402.7666666666664</v>
      </c>
      <c r="F43" s="106" t="s">
        <v>472</v>
      </c>
      <c r="G43" s="109">
        <v>24.76</v>
      </c>
      <c r="H43" s="109">
        <v>823.18953918534748</v>
      </c>
      <c r="I43" s="58"/>
      <c r="J43" s="58"/>
      <c r="K43" s="58"/>
      <c r="L43" s="58"/>
      <c r="M43" s="58"/>
      <c r="N43" s="55"/>
      <c r="O43" s="55"/>
      <c r="P43" s="55"/>
      <c r="Q43" s="55"/>
      <c r="R43" s="55"/>
      <c r="S43" s="55"/>
      <c r="T43" s="55"/>
      <c r="U43" s="55"/>
      <c r="V43" s="55"/>
      <c r="W43" s="55"/>
      <c r="X43" s="55"/>
      <c r="Y43" s="55"/>
      <c r="Z43" s="55"/>
      <c r="AA43" s="55"/>
      <c r="AB43" s="55"/>
      <c r="AC43" s="55"/>
      <c r="AD43" s="55"/>
    </row>
    <row r="44" spans="2:30" x14ac:dyDescent="0.35">
      <c r="B44" s="882"/>
      <c r="C44" s="63" t="s">
        <v>552</v>
      </c>
      <c r="D44" s="63" t="s">
        <v>514</v>
      </c>
      <c r="E44" s="109">
        <v>22310</v>
      </c>
      <c r="F44" s="109">
        <v>152.24999999999997</v>
      </c>
      <c r="G44" s="109">
        <v>152.24999999999997</v>
      </c>
      <c r="H44" s="106" t="s">
        <v>472</v>
      </c>
      <c r="I44" s="58"/>
      <c r="J44" s="58"/>
      <c r="K44" s="58"/>
      <c r="L44" s="58"/>
      <c r="M44" s="58"/>
      <c r="N44" s="55"/>
      <c r="O44" s="55"/>
      <c r="P44" s="55"/>
      <c r="Q44" s="55"/>
      <c r="R44" s="55"/>
      <c r="S44" s="55"/>
      <c r="T44" s="55"/>
      <c r="U44" s="55"/>
      <c r="V44" s="55"/>
      <c r="W44" s="55"/>
      <c r="X44" s="55"/>
      <c r="Y44" s="55"/>
      <c r="Z44" s="55"/>
      <c r="AA44" s="55"/>
      <c r="AB44" s="55"/>
      <c r="AC44" s="55"/>
      <c r="AD44" s="55"/>
    </row>
    <row r="45" spans="2:30" x14ac:dyDescent="0.35">
      <c r="B45" s="882"/>
      <c r="C45" s="63" t="s">
        <v>551</v>
      </c>
      <c r="D45" s="63" t="s">
        <v>514</v>
      </c>
      <c r="E45" s="109">
        <v>3701.4035930512041</v>
      </c>
      <c r="F45" s="106" t="s">
        <v>472</v>
      </c>
      <c r="G45" s="106" t="s">
        <v>472</v>
      </c>
      <c r="H45" s="106" t="s">
        <v>472</v>
      </c>
      <c r="I45" s="58"/>
      <c r="J45" s="58"/>
      <c r="K45" s="58"/>
      <c r="L45" s="58"/>
      <c r="M45" s="58"/>
      <c r="N45" s="55"/>
      <c r="O45" s="55" t="s">
        <v>539</v>
      </c>
      <c r="P45" s="55"/>
      <c r="Q45" s="55"/>
      <c r="R45" s="55"/>
      <c r="S45" s="55"/>
      <c r="T45" s="55"/>
      <c r="U45" s="55"/>
      <c r="V45" s="55"/>
      <c r="W45" s="55"/>
      <c r="X45" s="55"/>
      <c r="Y45" s="55"/>
      <c r="Z45" s="55"/>
      <c r="AA45" s="55"/>
      <c r="AB45" s="55"/>
      <c r="AC45" s="55"/>
      <c r="AD45" s="55"/>
    </row>
    <row r="46" spans="2:30" x14ac:dyDescent="0.35">
      <c r="B46" s="58"/>
      <c r="C46" s="58"/>
      <c r="D46" s="58"/>
      <c r="E46" s="104"/>
      <c r="F46" s="104"/>
      <c r="G46" s="104"/>
      <c r="H46" s="104"/>
      <c r="I46" s="58"/>
      <c r="J46" s="58"/>
      <c r="K46" s="58"/>
      <c r="L46" s="58"/>
      <c r="M46" s="58"/>
      <c r="N46" s="55"/>
      <c r="O46" s="55"/>
      <c r="P46" s="55"/>
      <c r="Q46" s="55"/>
      <c r="R46" s="55"/>
      <c r="S46" s="55"/>
      <c r="T46" s="55"/>
      <c r="U46" s="55"/>
      <c r="V46" s="55"/>
      <c r="W46" s="55"/>
      <c r="X46" s="55"/>
      <c r="Y46" s="55"/>
      <c r="Z46" s="55"/>
      <c r="AA46" s="55"/>
      <c r="AB46" s="55"/>
      <c r="AC46" s="55"/>
      <c r="AD46" s="55"/>
    </row>
    <row r="47" spans="2:30" x14ac:dyDescent="0.35">
      <c r="B47" s="58"/>
      <c r="C47" s="58"/>
      <c r="D47" s="58"/>
      <c r="E47" s="104"/>
      <c r="F47" s="104"/>
      <c r="G47" s="104"/>
      <c r="H47" s="104"/>
      <c r="I47" s="58"/>
      <c r="J47" s="58"/>
      <c r="K47" s="58"/>
      <c r="L47" s="58"/>
      <c r="M47" s="58"/>
      <c r="N47" s="55"/>
      <c r="O47" s="55"/>
      <c r="P47" s="55"/>
      <c r="Q47" s="55"/>
      <c r="R47" s="55"/>
      <c r="S47" s="55"/>
      <c r="T47" s="55"/>
      <c r="U47" s="55"/>
      <c r="V47" s="55"/>
      <c r="W47" s="55"/>
      <c r="X47" s="55"/>
      <c r="Y47" s="55"/>
      <c r="Z47" s="55"/>
      <c r="AA47" s="55"/>
      <c r="AB47" s="55"/>
      <c r="AC47" s="55"/>
      <c r="AD47" s="55"/>
    </row>
    <row r="48" spans="2:30" x14ac:dyDescent="0.35">
      <c r="B48" s="58"/>
      <c r="C48" s="58"/>
      <c r="D48" s="58"/>
      <c r="E48" s="108" t="s">
        <v>523</v>
      </c>
      <c r="F48" s="108" t="s">
        <v>522</v>
      </c>
      <c r="G48" s="108" t="s">
        <v>521</v>
      </c>
      <c r="H48" s="108" t="s">
        <v>520</v>
      </c>
      <c r="I48" s="58"/>
      <c r="J48" s="58"/>
      <c r="K48" s="58"/>
      <c r="L48" s="58"/>
      <c r="M48" s="58"/>
      <c r="N48" s="55"/>
      <c r="O48" s="55"/>
      <c r="P48" s="55"/>
      <c r="Q48" s="55"/>
      <c r="R48" s="55"/>
      <c r="S48" s="55"/>
      <c r="T48" s="55"/>
      <c r="U48" s="55"/>
      <c r="V48" s="55"/>
      <c r="W48" s="55"/>
      <c r="X48" s="55"/>
      <c r="Y48" s="55"/>
      <c r="Z48" s="55"/>
      <c r="AA48" s="55"/>
      <c r="AB48" s="55"/>
      <c r="AC48" s="55"/>
      <c r="AD48" s="55"/>
    </row>
    <row r="49" spans="2:30" ht="16.5" x14ac:dyDescent="0.45">
      <c r="B49" s="65" t="s">
        <v>445</v>
      </c>
      <c r="C49" s="65" t="s">
        <v>519</v>
      </c>
      <c r="D49" s="65" t="s">
        <v>443</v>
      </c>
      <c r="E49" s="107" t="s">
        <v>441</v>
      </c>
      <c r="F49" s="107" t="s">
        <v>441</v>
      </c>
      <c r="G49" s="107" t="s">
        <v>441</v>
      </c>
      <c r="H49" s="107" t="s">
        <v>441</v>
      </c>
      <c r="I49" s="58"/>
      <c r="J49" s="58"/>
      <c r="K49" s="58"/>
      <c r="L49" s="58"/>
      <c r="M49" s="58"/>
      <c r="N49" s="55"/>
      <c r="O49" s="55"/>
      <c r="P49" s="55"/>
      <c r="Q49" s="55"/>
      <c r="R49" s="55"/>
      <c r="S49" s="55"/>
      <c r="T49" s="55"/>
      <c r="U49" s="55"/>
      <c r="V49" s="55"/>
      <c r="W49" s="55"/>
      <c r="X49" s="55"/>
      <c r="Y49" s="55"/>
      <c r="Z49" s="55"/>
      <c r="AA49" s="55"/>
      <c r="AB49" s="55"/>
      <c r="AC49" s="55"/>
      <c r="AD49" s="55"/>
    </row>
    <row r="50" spans="2:30" x14ac:dyDescent="0.35">
      <c r="B50" s="882" t="s">
        <v>550</v>
      </c>
      <c r="C50" s="63" t="s">
        <v>549</v>
      </c>
      <c r="D50" s="63" t="s">
        <v>514</v>
      </c>
      <c r="E50" s="109">
        <v>113.3089069767442</v>
      </c>
      <c r="F50" s="106" t="s">
        <v>472</v>
      </c>
      <c r="G50" s="106" t="s">
        <v>472</v>
      </c>
      <c r="H50" s="106" t="s">
        <v>472</v>
      </c>
      <c r="I50" s="58"/>
      <c r="J50" s="58"/>
      <c r="K50" s="58"/>
      <c r="L50" s="58"/>
      <c r="M50" s="58"/>
      <c r="N50" s="55"/>
      <c r="O50" s="55"/>
      <c r="P50" s="55"/>
      <c r="Q50" s="55"/>
      <c r="R50" s="55"/>
      <c r="S50" s="55"/>
      <c r="T50" s="55"/>
      <c r="U50" s="55"/>
      <c r="V50" s="55"/>
      <c r="W50" s="55"/>
      <c r="X50" s="55"/>
      <c r="Y50" s="55"/>
      <c r="Z50" s="55"/>
      <c r="AA50" s="55"/>
      <c r="AB50" s="55"/>
      <c r="AC50" s="55"/>
      <c r="AD50" s="55"/>
    </row>
    <row r="51" spans="2:30" x14ac:dyDescent="0.35">
      <c r="B51" s="882"/>
      <c r="C51" s="63" t="s">
        <v>548</v>
      </c>
      <c r="D51" s="63" t="s">
        <v>514</v>
      </c>
      <c r="E51" s="109">
        <v>116.1255319767442</v>
      </c>
      <c r="F51" s="106" t="s">
        <v>472</v>
      </c>
      <c r="G51" s="106" t="s">
        <v>472</v>
      </c>
      <c r="H51" s="106" t="s">
        <v>472</v>
      </c>
      <c r="I51" s="58"/>
      <c r="J51" s="58"/>
      <c r="K51" s="58"/>
      <c r="L51" s="58"/>
      <c r="M51" s="58"/>
      <c r="N51" s="55"/>
      <c r="O51" s="55"/>
      <c r="P51" s="55"/>
      <c r="Q51" s="55"/>
      <c r="R51" s="55"/>
      <c r="S51" s="55"/>
      <c r="T51" s="55"/>
      <c r="U51" s="55"/>
      <c r="V51" s="55"/>
      <c r="W51" s="55"/>
      <c r="X51" s="55"/>
      <c r="Y51" s="55"/>
      <c r="Z51" s="55"/>
      <c r="AA51" s="55"/>
      <c r="AB51" s="55"/>
      <c r="AC51" s="55"/>
      <c r="AD51" s="55"/>
    </row>
    <row r="52" spans="2:30" x14ac:dyDescent="0.35">
      <c r="B52" s="58"/>
      <c r="C52" s="58"/>
      <c r="D52" s="58"/>
      <c r="E52" s="104"/>
      <c r="F52" s="104"/>
      <c r="G52" s="104"/>
      <c r="H52" s="104"/>
      <c r="I52" s="58"/>
      <c r="J52" s="58"/>
      <c r="K52" s="58"/>
      <c r="L52" s="58"/>
      <c r="M52" s="58"/>
      <c r="N52" s="55"/>
      <c r="O52" s="55"/>
      <c r="P52" s="55"/>
      <c r="Q52" s="55"/>
      <c r="R52" s="55"/>
      <c r="S52" s="55"/>
      <c r="T52" s="55"/>
      <c r="U52" s="55"/>
      <c r="V52" s="55"/>
      <c r="W52" s="55"/>
      <c r="X52" s="55"/>
      <c r="Y52" s="55"/>
      <c r="Z52" s="55"/>
      <c r="AA52" s="55"/>
      <c r="AB52" s="55"/>
      <c r="AC52" s="55"/>
      <c r="AD52" s="55"/>
    </row>
    <row r="53" spans="2:30" x14ac:dyDescent="0.35">
      <c r="B53" s="58"/>
      <c r="C53" s="58"/>
      <c r="D53" s="58"/>
      <c r="E53" s="104"/>
      <c r="F53" s="104"/>
      <c r="G53" s="104"/>
      <c r="H53" s="104"/>
      <c r="I53" s="58"/>
      <c r="J53" s="58"/>
      <c r="K53" s="58"/>
      <c r="L53" s="58"/>
      <c r="M53" s="58"/>
      <c r="N53" s="55"/>
      <c r="O53" s="55"/>
      <c r="P53" s="55"/>
      <c r="Q53" s="55"/>
      <c r="R53" s="55"/>
      <c r="S53" s="55"/>
      <c r="T53" s="55"/>
      <c r="U53" s="55"/>
      <c r="V53" s="55"/>
      <c r="W53" s="55"/>
      <c r="X53" s="55"/>
      <c r="Y53" s="55"/>
      <c r="Z53" s="55"/>
      <c r="AA53" s="55"/>
      <c r="AB53" s="55"/>
      <c r="AC53" s="55"/>
      <c r="AD53" s="55"/>
    </row>
    <row r="54" spans="2:30" x14ac:dyDescent="0.35">
      <c r="B54" s="58"/>
      <c r="C54" s="58"/>
      <c r="D54" s="58"/>
      <c r="E54" s="108" t="s">
        <v>523</v>
      </c>
      <c r="F54" s="108" t="s">
        <v>522</v>
      </c>
      <c r="G54" s="108" t="s">
        <v>521</v>
      </c>
      <c r="H54" s="108" t="s">
        <v>520</v>
      </c>
      <c r="I54" s="58"/>
      <c r="J54" s="58"/>
      <c r="K54" s="58"/>
      <c r="L54" s="58"/>
      <c r="M54" s="58"/>
      <c r="N54" s="55"/>
      <c r="O54" s="55"/>
      <c r="P54" s="55"/>
      <c r="Q54" s="55"/>
      <c r="R54" s="55"/>
      <c r="S54" s="55"/>
      <c r="T54" s="55"/>
      <c r="U54" s="55"/>
      <c r="V54" s="55"/>
      <c r="W54" s="55"/>
      <c r="X54" s="55"/>
      <c r="Y54" s="55"/>
      <c r="Z54" s="55"/>
      <c r="AA54" s="55"/>
      <c r="AB54" s="55"/>
      <c r="AC54" s="55"/>
      <c r="AD54" s="55"/>
    </row>
    <row r="55" spans="2:30" ht="16.5" x14ac:dyDescent="0.45">
      <c r="B55" s="65" t="s">
        <v>445</v>
      </c>
      <c r="C55" s="65" t="s">
        <v>519</v>
      </c>
      <c r="D55" s="65" t="s">
        <v>443</v>
      </c>
      <c r="E55" s="107" t="s">
        <v>441</v>
      </c>
      <c r="F55" s="107" t="s">
        <v>441</v>
      </c>
      <c r="G55" s="107" t="s">
        <v>441</v>
      </c>
      <c r="H55" s="107" t="s">
        <v>441</v>
      </c>
      <c r="I55" s="58"/>
      <c r="J55" s="58"/>
      <c r="K55" s="58"/>
      <c r="L55" s="58"/>
      <c r="M55" s="58"/>
      <c r="N55" s="55"/>
      <c r="O55" s="55"/>
      <c r="P55" s="55"/>
      <c r="Q55" s="55"/>
      <c r="R55" s="55"/>
      <c r="S55" s="55"/>
      <c r="T55" s="55"/>
      <c r="U55" s="55"/>
      <c r="V55" s="55"/>
      <c r="W55" s="55"/>
      <c r="X55" s="55"/>
      <c r="Y55" s="55"/>
      <c r="Z55" s="55"/>
      <c r="AA55" s="55"/>
      <c r="AB55" s="55"/>
      <c r="AC55" s="55"/>
      <c r="AD55" s="55"/>
    </row>
    <row r="56" spans="2:30" x14ac:dyDescent="0.35">
      <c r="B56" s="882" t="s">
        <v>547</v>
      </c>
      <c r="C56" s="63" t="s">
        <v>546</v>
      </c>
      <c r="D56" s="63" t="s">
        <v>514</v>
      </c>
      <c r="E56" s="109">
        <v>4363.3333333333339</v>
      </c>
      <c r="F56" s="106" t="s">
        <v>472</v>
      </c>
      <c r="G56" s="106" t="s">
        <v>472</v>
      </c>
      <c r="H56" s="106" t="s">
        <v>472</v>
      </c>
      <c r="I56" s="58"/>
      <c r="J56" s="58"/>
      <c r="K56" s="58"/>
      <c r="L56" s="58"/>
      <c r="M56" s="58"/>
      <c r="N56" s="55"/>
      <c r="O56" s="55"/>
      <c r="P56" s="55"/>
      <c r="Q56" s="55"/>
      <c r="R56" s="55"/>
      <c r="S56" s="55"/>
      <c r="T56" s="55"/>
      <c r="U56" s="55"/>
      <c r="V56" s="55"/>
      <c r="W56" s="55"/>
      <c r="X56" s="55"/>
      <c r="Y56" s="55"/>
      <c r="Z56" s="55"/>
      <c r="AA56" s="55"/>
      <c r="AB56" s="55"/>
      <c r="AC56" s="55"/>
      <c r="AD56" s="55"/>
    </row>
    <row r="57" spans="2:30" x14ac:dyDescent="0.35">
      <c r="B57" s="882"/>
      <c r="C57" s="63" t="s">
        <v>545</v>
      </c>
      <c r="D57" s="63" t="s">
        <v>514</v>
      </c>
      <c r="E57" s="109">
        <v>3267</v>
      </c>
      <c r="F57" s="106" t="s">
        <v>472</v>
      </c>
      <c r="G57" s="106" t="s">
        <v>472</v>
      </c>
      <c r="H57" s="106" t="s">
        <v>472</v>
      </c>
      <c r="I57" s="58"/>
      <c r="J57" s="58"/>
      <c r="K57" s="58"/>
      <c r="L57" s="58"/>
      <c r="M57" s="58"/>
      <c r="N57" s="55"/>
      <c r="O57" s="55"/>
      <c r="P57" s="55"/>
      <c r="Q57" s="55"/>
      <c r="R57" s="55"/>
      <c r="S57" s="55"/>
      <c r="T57" s="55"/>
      <c r="U57" s="55"/>
      <c r="V57" s="55"/>
      <c r="W57" s="55"/>
      <c r="X57" s="55"/>
      <c r="Y57" s="55"/>
      <c r="Z57" s="55"/>
      <c r="AA57" s="55"/>
      <c r="AB57" s="55"/>
      <c r="AC57" s="55"/>
      <c r="AD57" s="55"/>
    </row>
    <row r="58" spans="2:30" x14ac:dyDescent="0.35">
      <c r="B58" s="882"/>
      <c r="C58" s="63" t="s">
        <v>544</v>
      </c>
      <c r="D58" s="63" t="s">
        <v>514</v>
      </c>
      <c r="E58" s="109">
        <v>24865.47556489753</v>
      </c>
      <c r="F58" s="106" t="s">
        <v>472</v>
      </c>
      <c r="G58" s="106" t="s">
        <v>472</v>
      </c>
      <c r="H58" s="106" t="s">
        <v>472</v>
      </c>
      <c r="I58" s="58"/>
      <c r="J58" s="58"/>
      <c r="K58" s="58"/>
      <c r="L58" s="58"/>
      <c r="M58" s="58"/>
      <c r="N58" s="55"/>
      <c r="O58" s="55"/>
      <c r="P58" s="55"/>
      <c r="Q58" s="55"/>
      <c r="R58" s="55"/>
      <c r="S58" s="55"/>
      <c r="T58" s="55"/>
      <c r="U58" s="55"/>
      <c r="V58" s="55"/>
      <c r="W58" s="55"/>
      <c r="X58" s="55"/>
      <c r="Y58" s="55"/>
      <c r="Z58" s="55"/>
      <c r="AA58" s="55"/>
      <c r="AB58" s="55"/>
      <c r="AC58" s="55"/>
      <c r="AD58" s="55"/>
    </row>
    <row r="59" spans="2:30" x14ac:dyDescent="0.35">
      <c r="B59" s="882"/>
      <c r="C59" s="63" t="s">
        <v>543</v>
      </c>
      <c r="D59" s="63" t="s">
        <v>514</v>
      </c>
      <c r="E59" s="109">
        <v>5647.9456339952421</v>
      </c>
      <c r="F59" s="106" t="s">
        <v>472</v>
      </c>
      <c r="G59" s="106" t="s">
        <v>472</v>
      </c>
      <c r="H59" s="106" t="s">
        <v>472</v>
      </c>
      <c r="I59" s="58"/>
      <c r="J59" s="58"/>
      <c r="K59" s="58"/>
      <c r="L59" s="58"/>
      <c r="M59" s="58"/>
      <c r="N59" s="55"/>
      <c r="O59" s="55"/>
      <c r="P59" s="55"/>
      <c r="Q59" s="55"/>
      <c r="R59" s="55"/>
      <c r="S59" s="55"/>
      <c r="T59" s="55"/>
      <c r="U59" s="55"/>
      <c r="V59" s="55"/>
      <c r="W59" s="55"/>
      <c r="X59" s="55"/>
      <c r="Y59" s="55"/>
      <c r="Z59" s="55"/>
      <c r="AA59" s="55"/>
      <c r="AB59" s="55"/>
      <c r="AC59" s="55"/>
      <c r="AD59" s="55"/>
    </row>
    <row r="60" spans="2:30" x14ac:dyDescent="0.35">
      <c r="B60" s="882"/>
      <c r="C60" s="63" t="s">
        <v>542</v>
      </c>
      <c r="D60" s="63" t="s">
        <v>514</v>
      </c>
      <c r="E60" s="109">
        <v>4633.478260869565</v>
      </c>
      <c r="F60" s="106" t="s">
        <v>472</v>
      </c>
      <c r="G60" s="106" t="s">
        <v>472</v>
      </c>
      <c r="H60" s="106" t="s">
        <v>472</v>
      </c>
      <c r="I60" s="58"/>
      <c r="J60" s="58"/>
      <c r="K60" s="58"/>
      <c r="L60" s="58"/>
      <c r="M60" s="58"/>
      <c r="N60" s="55"/>
      <c r="O60" s="55"/>
      <c r="P60" s="55"/>
      <c r="Q60" s="55"/>
      <c r="R60" s="55"/>
      <c r="S60" s="55"/>
      <c r="T60" s="55"/>
      <c r="U60" s="55"/>
      <c r="V60" s="55"/>
      <c r="W60" s="55"/>
      <c r="X60" s="55"/>
      <c r="Y60" s="55"/>
      <c r="Z60" s="55"/>
      <c r="AA60" s="55"/>
      <c r="AB60" s="55"/>
      <c r="AC60" s="55"/>
      <c r="AD60" s="55"/>
    </row>
    <row r="61" spans="2:30" x14ac:dyDescent="0.35">
      <c r="B61" s="882"/>
      <c r="C61" s="63" t="s">
        <v>541</v>
      </c>
      <c r="D61" s="63" t="s">
        <v>514</v>
      </c>
      <c r="E61" s="109">
        <v>6308</v>
      </c>
      <c r="F61" s="106" t="s">
        <v>472</v>
      </c>
      <c r="G61" s="106" t="s">
        <v>472</v>
      </c>
      <c r="H61" s="106" t="s">
        <v>472</v>
      </c>
      <c r="I61" s="58"/>
      <c r="J61" s="58"/>
      <c r="K61" s="58"/>
      <c r="L61" s="58"/>
      <c r="M61" s="58"/>
      <c r="N61" s="55"/>
      <c r="O61" s="55"/>
      <c r="P61" s="55"/>
      <c r="Q61" s="55"/>
      <c r="R61" s="55"/>
      <c r="S61" s="55"/>
      <c r="T61" s="55"/>
      <c r="U61" s="55"/>
      <c r="V61" s="55"/>
      <c r="W61" s="55"/>
      <c r="X61" s="55"/>
      <c r="Y61" s="55"/>
      <c r="Z61" s="55"/>
      <c r="AA61" s="55"/>
      <c r="AB61" s="55"/>
      <c r="AC61" s="55"/>
      <c r="AD61" s="55"/>
    </row>
    <row r="62" spans="2:30" x14ac:dyDescent="0.35">
      <c r="B62" s="882"/>
      <c r="C62" s="63" t="s">
        <v>540</v>
      </c>
      <c r="D62" s="63" t="s">
        <v>514</v>
      </c>
      <c r="E62" s="109">
        <v>28380</v>
      </c>
      <c r="F62" s="106" t="s">
        <v>472</v>
      </c>
      <c r="G62" s="106" t="s">
        <v>472</v>
      </c>
      <c r="H62" s="106" t="s">
        <v>472</v>
      </c>
      <c r="I62" s="58"/>
      <c r="J62" s="58"/>
      <c r="K62" s="58"/>
      <c r="L62" s="58"/>
      <c r="M62" s="58"/>
      <c r="N62" s="55"/>
      <c r="O62" s="55"/>
      <c r="P62" s="55"/>
      <c r="Q62" s="55"/>
      <c r="R62" s="55"/>
      <c r="S62" s="55"/>
      <c r="T62" s="55"/>
      <c r="U62" s="55"/>
      <c r="V62" s="55"/>
      <c r="W62" s="55"/>
      <c r="X62" s="55"/>
      <c r="Y62" s="55"/>
      <c r="Z62" s="55"/>
      <c r="AA62" s="55"/>
      <c r="AB62" s="55"/>
      <c r="AC62" s="55"/>
      <c r="AD62" s="55"/>
    </row>
    <row r="63" spans="2:30" x14ac:dyDescent="0.35">
      <c r="B63" s="58"/>
      <c r="C63" s="58"/>
      <c r="D63" s="58"/>
      <c r="E63" s="104"/>
      <c r="F63" s="104"/>
      <c r="G63" s="104"/>
      <c r="H63" s="104"/>
      <c r="I63" s="58"/>
      <c r="J63" s="58"/>
      <c r="K63" s="58"/>
      <c r="L63" s="58"/>
      <c r="M63" s="58"/>
      <c r="N63" s="55"/>
      <c r="O63" s="55"/>
      <c r="P63" s="55"/>
      <c r="Q63" s="55"/>
      <c r="R63" s="55"/>
      <c r="S63" s="55"/>
      <c r="T63" s="55"/>
      <c r="U63" s="55"/>
      <c r="V63" s="55"/>
      <c r="W63" s="55"/>
      <c r="X63" s="55"/>
      <c r="Y63" s="55"/>
      <c r="Z63" s="55"/>
      <c r="AA63" s="55"/>
      <c r="AB63" s="55"/>
      <c r="AC63" s="55"/>
      <c r="AD63" s="55"/>
    </row>
    <row r="64" spans="2:30" x14ac:dyDescent="0.35">
      <c r="B64" s="58"/>
      <c r="C64" s="58" t="s">
        <v>539</v>
      </c>
      <c r="D64" s="58"/>
      <c r="E64" s="104"/>
      <c r="F64" s="104"/>
      <c r="G64" s="104"/>
      <c r="H64" s="104"/>
      <c r="I64" s="58"/>
      <c r="J64" s="58"/>
      <c r="K64" s="58"/>
      <c r="L64" s="58"/>
      <c r="M64" s="58"/>
      <c r="N64" s="55"/>
      <c r="O64" s="55"/>
      <c r="P64" s="55"/>
      <c r="Q64" s="55"/>
      <c r="R64" s="55"/>
      <c r="S64" s="55"/>
      <c r="T64" s="55"/>
      <c r="U64" s="55"/>
      <c r="V64" s="55"/>
      <c r="W64" s="55"/>
      <c r="X64" s="55"/>
      <c r="Y64" s="55"/>
      <c r="Z64" s="55"/>
      <c r="AA64" s="55"/>
      <c r="AB64" s="55"/>
      <c r="AC64" s="55"/>
      <c r="AD64" s="55"/>
    </row>
    <row r="65" spans="2:30" x14ac:dyDescent="0.35">
      <c r="B65" s="58"/>
      <c r="C65" s="58"/>
      <c r="D65" s="58"/>
      <c r="E65" s="108" t="s">
        <v>523</v>
      </c>
      <c r="F65" s="108" t="s">
        <v>522</v>
      </c>
      <c r="G65" s="108" t="s">
        <v>521</v>
      </c>
      <c r="H65" s="108" t="s">
        <v>520</v>
      </c>
      <c r="I65" s="58"/>
      <c r="J65" s="58"/>
      <c r="K65" s="58"/>
      <c r="L65" s="58"/>
      <c r="M65" s="58"/>
      <c r="N65" s="55"/>
      <c r="O65" s="55"/>
      <c r="P65" s="55"/>
      <c r="Q65" s="55"/>
      <c r="R65" s="55"/>
      <c r="S65" s="55"/>
      <c r="T65" s="55"/>
      <c r="U65" s="55"/>
      <c r="V65" s="55"/>
      <c r="W65" s="55"/>
      <c r="X65" s="55"/>
      <c r="Y65" s="55"/>
      <c r="Z65" s="55"/>
      <c r="AA65" s="55"/>
      <c r="AB65" s="55"/>
      <c r="AC65" s="55"/>
      <c r="AD65" s="55"/>
    </row>
    <row r="66" spans="2:30" ht="16.5" x14ac:dyDescent="0.45">
      <c r="B66" s="65" t="s">
        <v>445</v>
      </c>
      <c r="C66" s="65" t="s">
        <v>519</v>
      </c>
      <c r="D66" s="65" t="s">
        <v>443</v>
      </c>
      <c r="E66" s="107" t="s">
        <v>441</v>
      </c>
      <c r="F66" s="107" t="s">
        <v>441</v>
      </c>
      <c r="G66" s="107" t="s">
        <v>441</v>
      </c>
      <c r="H66" s="107" t="s">
        <v>441</v>
      </c>
      <c r="I66" s="58"/>
      <c r="J66" s="58"/>
      <c r="K66" s="58"/>
      <c r="L66" s="58"/>
      <c r="M66" s="58"/>
      <c r="N66" s="55"/>
      <c r="O66" s="55"/>
      <c r="P66" s="55"/>
      <c r="Q66" s="55"/>
      <c r="R66" s="55"/>
      <c r="S66" s="55"/>
      <c r="T66" s="55"/>
      <c r="U66" s="55"/>
      <c r="V66" s="55"/>
      <c r="W66" s="55"/>
      <c r="X66" s="55"/>
      <c r="Y66" s="55"/>
      <c r="Z66" s="55"/>
      <c r="AA66" s="55"/>
      <c r="AB66" s="55"/>
      <c r="AC66" s="55"/>
      <c r="AD66" s="55"/>
    </row>
    <row r="67" spans="2:30" x14ac:dyDescent="0.35">
      <c r="B67" s="882" t="s">
        <v>538</v>
      </c>
      <c r="C67" s="63" t="s">
        <v>537</v>
      </c>
      <c r="D67" s="63" t="s">
        <v>514</v>
      </c>
      <c r="E67" s="109">
        <v>9122.6364000000012</v>
      </c>
      <c r="F67" s="106" t="s">
        <v>472</v>
      </c>
      <c r="G67" s="106" t="s">
        <v>472</v>
      </c>
      <c r="H67" s="109">
        <v>999.39628000000005</v>
      </c>
      <c r="I67" s="58"/>
      <c r="J67" s="58"/>
      <c r="K67" s="58"/>
      <c r="L67" s="58"/>
      <c r="M67" s="58"/>
      <c r="N67" s="55"/>
      <c r="O67" s="55"/>
      <c r="P67" s="55"/>
      <c r="Q67" s="55"/>
      <c r="R67" s="55"/>
      <c r="S67" s="55"/>
      <c r="T67" s="55"/>
      <c r="U67" s="55"/>
      <c r="V67" s="55"/>
      <c r="W67" s="55"/>
      <c r="X67" s="55"/>
      <c r="Y67" s="55"/>
      <c r="Z67" s="55"/>
      <c r="AA67" s="55"/>
      <c r="AB67" s="55"/>
      <c r="AC67" s="55"/>
      <c r="AD67" s="55"/>
    </row>
    <row r="68" spans="2:30" x14ac:dyDescent="0.35">
      <c r="B68" s="882"/>
      <c r="C68" s="63" t="s">
        <v>536</v>
      </c>
      <c r="D68" s="63" t="s">
        <v>514</v>
      </c>
      <c r="E68" s="109">
        <v>5268.5564000000004</v>
      </c>
      <c r="F68" s="106" t="s">
        <v>472</v>
      </c>
      <c r="G68" s="106" t="s">
        <v>472</v>
      </c>
      <c r="H68" s="109">
        <v>1473.7899568</v>
      </c>
      <c r="I68" s="58"/>
      <c r="J68" s="58"/>
      <c r="K68" s="58"/>
      <c r="L68" s="58"/>
      <c r="M68" s="58"/>
      <c r="N68" s="55"/>
      <c r="O68" s="55"/>
      <c r="P68" s="55"/>
      <c r="Q68" s="55"/>
      <c r="R68" s="55"/>
      <c r="S68" s="55"/>
      <c r="T68" s="55"/>
      <c r="U68" s="55"/>
      <c r="V68" s="55"/>
      <c r="W68" s="55"/>
      <c r="X68" s="55"/>
      <c r="Y68" s="55"/>
      <c r="Z68" s="55"/>
      <c r="AA68" s="55"/>
      <c r="AB68" s="55"/>
      <c r="AC68" s="55"/>
      <c r="AD68" s="55"/>
    </row>
    <row r="69" spans="2:30" x14ac:dyDescent="0.35">
      <c r="B69" s="882"/>
      <c r="C69" s="63" t="s">
        <v>535</v>
      </c>
      <c r="D69" s="63" t="s">
        <v>514</v>
      </c>
      <c r="E69" s="109">
        <v>3682.6829001536098</v>
      </c>
      <c r="F69" s="106" t="s">
        <v>472</v>
      </c>
      <c r="G69" s="106" t="s">
        <v>472</v>
      </c>
      <c r="H69" s="109">
        <v>1633.1778227342547</v>
      </c>
      <c r="I69" s="58"/>
      <c r="J69" s="58"/>
      <c r="K69" s="58"/>
      <c r="L69" s="58"/>
      <c r="M69" s="58"/>
      <c r="N69" s="55"/>
      <c r="O69" s="55"/>
      <c r="P69" s="55"/>
      <c r="Q69" s="55"/>
      <c r="R69" s="55"/>
      <c r="S69" s="55"/>
      <c r="T69" s="55"/>
      <c r="U69" s="55"/>
      <c r="V69" s="55"/>
      <c r="W69" s="55"/>
      <c r="X69" s="55"/>
      <c r="Y69" s="55"/>
      <c r="Z69" s="55"/>
      <c r="AA69" s="55"/>
      <c r="AB69" s="55"/>
      <c r="AC69" s="55"/>
      <c r="AD69" s="55"/>
    </row>
    <row r="70" spans="2:30" x14ac:dyDescent="0.35">
      <c r="B70" s="882"/>
      <c r="C70" s="63" t="s">
        <v>534</v>
      </c>
      <c r="D70" s="63" t="s">
        <v>514</v>
      </c>
      <c r="E70" s="109">
        <v>3100.6363999999999</v>
      </c>
      <c r="F70" s="106" t="s">
        <v>472</v>
      </c>
      <c r="G70" s="106" t="s">
        <v>472</v>
      </c>
      <c r="H70" s="109">
        <v>1740.6363999999999</v>
      </c>
      <c r="I70" s="58"/>
      <c r="J70" s="58"/>
      <c r="K70" s="58"/>
      <c r="L70" s="58"/>
      <c r="M70" s="58"/>
      <c r="N70" s="55"/>
      <c r="O70" s="55"/>
      <c r="P70" s="55"/>
      <c r="Q70" s="55"/>
      <c r="R70" s="55"/>
      <c r="S70" s="55"/>
      <c r="T70" s="55"/>
      <c r="U70" s="55"/>
      <c r="V70" s="55"/>
      <c r="W70" s="55"/>
      <c r="X70" s="55"/>
      <c r="Y70" s="55"/>
      <c r="Z70" s="55"/>
      <c r="AA70" s="55"/>
      <c r="AB70" s="55"/>
      <c r="AC70" s="55"/>
      <c r="AD70" s="55"/>
    </row>
    <row r="71" spans="2:30" x14ac:dyDescent="0.35">
      <c r="B71" s="58"/>
      <c r="C71" s="58"/>
      <c r="D71" s="58"/>
      <c r="E71" s="104"/>
      <c r="F71" s="104"/>
      <c r="G71" s="104"/>
      <c r="H71" s="104"/>
      <c r="I71" s="58"/>
      <c r="J71" s="58"/>
      <c r="K71" s="58"/>
      <c r="L71" s="58"/>
      <c r="M71" s="58"/>
      <c r="N71" s="55"/>
      <c r="O71" s="55"/>
      <c r="P71" s="55"/>
      <c r="Q71" s="55"/>
      <c r="R71" s="55"/>
      <c r="S71" s="55"/>
      <c r="T71" s="55"/>
      <c r="U71" s="55"/>
      <c r="V71" s="55"/>
      <c r="W71" s="55"/>
      <c r="X71" s="55"/>
      <c r="Y71" s="55"/>
      <c r="Z71" s="55"/>
      <c r="AA71" s="55"/>
      <c r="AB71" s="55"/>
      <c r="AC71" s="55"/>
      <c r="AD71" s="55"/>
    </row>
    <row r="72" spans="2:30" x14ac:dyDescent="0.35">
      <c r="B72" s="58"/>
      <c r="C72" s="58"/>
      <c r="D72" s="58"/>
      <c r="E72" s="104"/>
      <c r="F72" s="104"/>
      <c r="G72" s="104"/>
      <c r="H72" s="104"/>
      <c r="I72" s="58"/>
      <c r="J72" s="58"/>
      <c r="K72" s="58"/>
      <c r="L72" s="58"/>
      <c r="M72" s="58"/>
      <c r="N72" s="55"/>
      <c r="O72" s="55"/>
      <c r="P72" s="55"/>
      <c r="Q72" s="55"/>
      <c r="R72" s="55"/>
      <c r="S72" s="55"/>
      <c r="T72" s="55"/>
      <c r="U72" s="55"/>
      <c r="V72" s="55"/>
      <c r="W72" s="55"/>
      <c r="X72" s="55"/>
      <c r="Y72" s="55"/>
      <c r="Z72" s="55"/>
      <c r="AA72" s="55"/>
      <c r="AB72" s="55"/>
      <c r="AC72" s="55"/>
      <c r="AD72" s="55"/>
    </row>
    <row r="73" spans="2:30" x14ac:dyDescent="0.35">
      <c r="B73" s="58"/>
      <c r="C73" s="58"/>
      <c r="D73" s="58"/>
      <c r="E73" s="108" t="s">
        <v>523</v>
      </c>
      <c r="F73" s="108" t="s">
        <v>522</v>
      </c>
      <c r="G73" s="108" t="s">
        <v>521</v>
      </c>
      <c r="H73" s="108" t="s">
        <v>520</v>
      </c>
      <c r="I73" s="58"/>
      <c r="J73" s="58"/>
      <c r="K73" s="58"/>
      <c r="L73" s="58"/>
      <c r="M73" s="58"/>
      <c r="N73" s="55"/>
      <c r="O73" s="55"/>
      <c r="P73" s="55"/>
      <c r="Q73" s="55"/>
      <c r="R73" s="55"/>
      <c r="S73" s="55"/>
      <c r="T73" s="55"/>
      <c r="U73" s="55"/>
      <c r="V73" s="55"/>
      <c r="W73" s="55"/>
      <c r="X73" s="55"/>
      <c r="Y73" s="55"/>
      <c r="Z73" s="55"/>
      <c r="AA73" s="55"/>
      <c r="AB73" s="55"/>
      <c r="AC73" s="55"/>
      <c r="AD73" s="55"/>
    </row>
    <row r="74" spans="2:30" ht="16.5" x14ac:dyDescent="0.45">
      <c r="B74" s="65" t="s">
        <v>445</v>
      </c>
      <c r="C74" s="65" t="s">
        <v>519</v>
      </c>
      <c r="D74" s="65" t="s">
        <v>443</v>
      </c>
      <c r="E74" s="107" t="s">
        <v>441</v>
      </c>
      <c r="F74" s="107" t="s">
        <v>441</v>
      </c>
      <c r="G74" s="107" t="s">
        <v>441</v>
      </c>
      <c r="H74" s="107" t="s">
        <v>441</v>
      </c>
      <c r="I74" s="58"/>
      <c r="J74" s="58"/>
      <c r="K74" s="58"/>
      <c r="L74" s="58"/>
      <c r="M74" s="58"/>
      <c r="N74" s="55"/>
      <c r="O74" s="55"/>
      <c r="P74" s="55"/>
      <c r="Q74" s="55"/>
      <c r="R74" s="55"/>
      <c r="S74" s="55"/>
      <c r="T74" s="55"/>
      <c r="U74" s="55"/>
      <c r="V74" s="55"/>
      <c r="W74" s="55"/>
      <c r="X74" s="55"/>
      <c r="Y74" s="55"/>
      <c r="Z74" s="55"/>
      <c r="AA74" s="55"/>
      <c r="AB74" s="55"/>
      <c r="AC74" s="55"/>
      <c r="AD74" s="55"/>
    </row>
    <row r="75" spans="2:30" x14ac:dyDescent="0.35">
      <c r="B75" s="882" t="s">
        <v>533</v>
      </c>
      <c r="C75" s="63" t="s">
        <v>532</v>
      </c>
      <c r="D75" s="63" t="s">
        <v>514</v>
      </c>
      <c r="E75" s="109">
        <v>3116.2915638696181</v>
      </c>
      <c r="F75" s="106" t="s">
        <v>472</v>
      </c>
      <c r="G75" s="109">
        <v>599.99999999999989</v>
      </c>
      <c r="H75" s="109">
        <v>2326.530279895238</v>
      </c>
      <c r="I75" s="58"/>
      <c r="J75" s="58"/>
      <c r="K75" s="58"/>
      <c r="L75" s="58"/>
      <c r="M75" s="58"/>
      <c r="N75" s="55"/>
      <c r="O75" s="55"/>
      <c r="P75" s="55"/>
      <c r="Q75" s="55"/>
      <c r="R75" s="55"/>
      <c r="S75" s="55"/>
      <c r="T75" s="55"/>
      <c r="U75" s="55"/>
      <c r="V75" s="55"/>
      <c r="W75" s="55"/>
      <c r="X75" s="55"/>
      <c r="Y75" s="55"/>
      <c r="Z75" s="55"/>
      <c r="AA75" s="55"/>
      <c r="AB75" s="55"/>
      <c r="AC75" s="55"/>
      <c r="AD75" s="55"/>
    </row>
    <row r="76" spans="2:30" x14ac:dyDescent="0.35">
      <c r="B76" s="882"/>
      <c r="C76" s="63" t="s">
        <v>531</v>
      </c>
      <c r="D76" s="63" t="s">
        <v>514</v>
      </c>
      <c r="E76" s="109">
        <v>2574.1647528352833</v>
      </c>
      <c r="F76" s="106" t="s">
        <v>472</v>
      </c>
      <c r="G76" s="109">
        <v>600</v>
      </c>
      <c r="H76" s="109">
        <v>1894.6286272087464</v>
      </c>
      <c r="I76" s="58"/>
      <c r="J76" s="58"/>
      <c r="K76" s="58"/>
      <c r="L76" s="58"/>
      <c r="M76" s="58"/>
      <c r="N76" s="55"/>
      <c r="O76" s="55"/>
      <c r="P76" s="55"/>
      <c r="Q76" s="55"/>
      <c r="R76" s="55"/>
      <c r="S76" s="55"/>
      <c r="T76" s="55"/>
      <c r="U76" s="55"/>
      <c r="V76" s="55"/>
      <c r="W76" s="55"/>
      <c r="X76" s="55"/>
      <c r="Y76" s="55"/>
      <c r="Z76" s="55"/>
      <c r="AA76" s="55"/>
      <c r="AB76" s="55"/>
      <c r="AC76" s="55"/>
      <c r="AD76" s="55"/>
    </row>
    <row r="77" spans="2:30" x14ac:dyDescent="0.35">
      <c r="B77" s="882"/>
      <c r="C77" s="63" t="s">
        <v>530</v>
      </c>
      <c r="D77" s="63" t="s">
        <v>514</v>
      </c>
      <c r="E77" s="109">
        <v>3276.7069334313005</v>
      </c>
      <c r="F77" s="106" t="s">
        <v>472</v>
      </c>
      <c r="G77" s="109">
        <v>600</v>
      </c>
      <c r="H77" s="109">
        <v>2748.8329795793861</v>
      </c>
      <c r="I77" s="58"/>
      <c r="J77" s="58"/>
      <c r="K77" s="58"/>
      <c r="L77" s="58"/>
      <c r="M77" s="58"/>
      <c r="N77" s="55"/>
      <c r="O77" s="55"/>
      <c r="P77" s="55"/>
      <c r="Q77" s="55"/>
      <c r="R77" s="55"/>
      <c r="S77" s="55"/>
      <c r="T77" s="55"/>
      <c r="U77" s="55"/>
      <c r="V77" s="55"/>
      <c r="W77" s="55"/>
      <c r="X77" s="55"/>
      <c r="Y77" s="55"/>
      <c r="Z77" s="55"/>
      <c r="AA77" s="55"/>
      <c r="AB77" s="55"/>
      <c r="AC77" s="55"/>
      <c r="AD77" s="55"/>
    </row>
    <row r="78" spans="2:30" x14ac:dyDescent="0.35">
      <c r="B78" s="882"/>
      <c r="C78" s="63" t="s">
        <v>529</v>
      </c>
      <c r="D78" s="63" t="s">
        <v>514</v>
      </c>
      <c r="E78" s="109">
        <v>3269.8388922118374</v>
      </c>
      <c r="F78" s="106" t="s">
        <v>472</v>
      </c>
      <c r="G78" s="109">
        <v>600</v>
      </c>
      <c r="H78" s="109">
        <v>2350.6163417001762</v>
      </c>
      <c r="I78" s="58"/>
      <c r="J78" s="58"/>
      <c r="K78" s="58"/>
      <c r="L78" s="58"/>
      <c r="M78" s="58"/>
      <c r="N78" s="55"/>
      <c r="O78" s="55"/>
      <c r="P78" s="55"/>
      <c r="Q78" s="55"/>
      <c r="R78" s="55"/>
      <c r="S78" s="55"/>
      <c r="T78" s="55"/>
      <c r="U78" s="55"/>
      <c r="V78" s="55"/>
      <c r="W78" s="55"/>
      <c r="X78" s="55"/>
      <c r="Y78" s="55"/>
      <c r="Z78" s="55"/>
      <c r="AA78" s="55"/>
      <c r="AB78" s="55"/>
      <c r="AC78" s="55"/>
      <c r="AD78" s="55"/>
    </row>
    <row r="79" spans="2:30" x14ac:dyDescent="0.35">
      <c r="B79" s="882"/>
      <c r="C79" s="63" t="s">
        <v>528</v>
      </c>
      <c r="D79" s="63" t="s">
        <v>514</v>
      </c>
      <c r="E79" s="109">
        <v>2600.6363999999999</v>
      </c>
      <c r="F79" s="106" t="s">
        <v>472</v>
      </c>
      <c r="G79" s="109">
        <v>600</v>
      </c>
      <c r="H79" s="109">
        <v>1797.2226780767996</v>
      </c>
      <c r="I79" s="58"/>
      <c r="J79" s="58"/>
      <c r="K79" s="58"/>
      <c r="L79" s="58"/>
      <c r="M79" s="58"/>
      <c r="N79" s="55"/>
      <c r="O79" s="55"/>
      <c r="P79" s="55"/>
      <c r="Q79" s="55"/>
      <c r="R79" s="55"/>
      <c r="S79" s="55"/>
      <c r="T79" s="55"/>
      <c r="U79" s="55"/>
      <c r="V79" s="55"/>
      <c r="W79" s="55"/>
      <c r="X79" s="55"/>
      <c r="Y79" s="55"/>
      <c r="Z79" s="55"/>
      <c r="AA79" s="55"/>
      <c r="AB79" s="55"/>
      <c r="AC79" s="55"/>
      <c r="AD79" s="55"/>
    </row>
    <row r="80" spans="2:30" x14ac:dyDescent="0.35">
      <c r="B80" s="882"/>
      <c r="C80" s="63" t="s">
        <v>527</v>
      </c>
      <c r="D80" s="63" t="s">
        <v>514</v>
      </c>
      <c r="E80" s="109">
        <v>4032.3924975609766</v>
      </c>
      <c r="F80" s="106" t="s">
        <v>472</v>
      </c>
      <c r="G80" s="109">
        <v>600</v>
      </c>
      <c r="H80" s="109">
        <v>3125.2715672888985</v>
      </c>
      <c r="I80" s="58"/>
      <c r="J80" s="58"/>
      <c r="K80" s="58"/>
      <c r="L80" s="58"/>
      <c r="M80" s="58"/>
      <c r="N80" s="55"/>
      <c r="O80" s="55"/>
      <c r="P80" s="55"/>
      <c r="Q80" s="55"/>
      <c r="R80" s="55"/>
      <c r="S80" s="55"/>
      <c r="T80" s="55"/>
      <c r="U80" s="55"/>
      <c r="V80" s="55"/>
      <c r="W80" s="55"/>
      <c r="X80" s="55"/>
      <c r="Y80" s="55"/>
      <c r="Z80" s="55"/>
      <c r="AA80" s="55"/>
      <c r="AB80" s="55"/>
      <c r="AC80" s="55"/>
      <c r="AD80" s="55"/>
    </row>
    <row r="81" spans="2:30" x14ac:dyDescent="0.35">
      <c r="B81" s="882"/>
      <c r="C81" s="63" t="s">
        <v>526</v>
      </c>
      <c r="D81" s="63" t="s">
        <v>514</v>
      </c>
      <c r="E81" s="109">
        <v>3104.7269923344943</v>
      </c>
      <c r="F81" s="106" t="s">
        <v>472</v>
      </c>
      <c r="G81" s="109">
        <v>600</v>
      </c>
      <c r="H81" s="109">
        <v>2541.3132704112945</v>
      </c>
      <c r="I81" s="58"/>
      <c r="J81" s="58"/>
      <c r="K81" s="58"/>
      <c r="L81" s="58"/>
      <c r="M81" s="58"/>
      <c r="N81" s="55"/>
      <c r="O81" s="55"/>
      <c r="P81" s="55"/>
      <c r="Q81" s="55"/>
      <c r="R81" s="55"/>
      <c r="S81" s="55"/>
      <c r="T81" s="55"/>
      <c r="U81" s="55"/>
      <c r="V81" s="55"/>
      <c r="W81" s="55"/>
      <c r="X81" s="55"/>
      <c r="Y81" s="55"/>
      <c r="Z81" s="55"/>
      <c r="AA81" s="55"/>
      <c r="AB81" s="55"/>
      <c r="AC81" s="55"/>
      <c r="AD81" s="55"/>
    </row>
    <row r="82" spans="2:30" x14ac:dyDescent="0.35">
      <c r="B82" s="882"/>
      <c r="C82" s="63" t="s">
        <v>525</v>
      </c>
      <c r="D82" s="63" t="s">
        <v>514</v>
      </c>
      <c r="E82" s="109">
        <v>3777.9489000000003</v>
      </c>
      <c r="F82" s="106" t="s">
        <v>472</v>
      </c>
      <c r="G82" s="109">
        <v>600</v>
      </c>
      <c r="H82" s="109">
        <v>3198.9573171428574</v>
      </c>
      <c r="I82" s="58"/>
      <c r="J82" s="58"/>
      <c r="K82" s="58"/>
      <c r="L82" s="58"/>
      <c r="M82" s="58"/>
      <c r="N82" s="55"/>
      <c r="O82" s="55"/>
      <c r="P82" s="55"/>
      <c r="Q82" s="55"/>
      <c r="R82" s="55"/>
      <c r="S82" s="55"/>
      <c r="T82" s="55"/>
      <c r="U82" s="55"/>
      <c r="V82" s="55"/>
      <c r="W82" s="55"/>
      <c r="X82" s="55"/>
      <c r="Y82" s="55"/>
      <c r="Z82" s="55"/>
      <c r="AA82" s="55"/>
      <c r="AB82" s="55"/>
      <c r="AC82" s="55"/>
      <c r="AD82" s="55"/>
    </row>
    <row r="83" spans="2:30" x14ac:dyDescent="0.35">
      <c r="B83" s="882"/>
      <c r="C83" s="63" t="s">
        <v>524</v>
      </c>
      <c r="D83" s="63" t="s">
        <v>514</v>
      </c>
      <c r="E83" s="109">
        <v>3413.0841611940295</v>
      </c>
      <c r="F83" s="106" t="s">
        <v>472</v>
      </c>
      <c r="G83" s="109">
        <v>600</v>
      </c>
      <c r="H83" s="109">
        <v>2489.6704392708298</v>
      </c>
      <c r="I83" s="58"/>
      <c r="J83" s="58"/>
      <c r="K83" s="58"/>
      <c r="L83" s="58"/>
      <c r="M83" s="58"/>
      <c r="N83" s="55"/>
      <c r="O83" s="55"/>
      <c r="P83" s="55"/>
      <c r="Q83" s="55"/>
      <c r="R83" s="55"/>
      <c r="S83" s="55"/>
      <c r="T83" s="55"/>
      <c r="U83" s="55"/>
      <c r="V83" s="55"/>
      <c r="W83" s="55"/>
      <c r="X83" s="55"/>
      <c r="Y83" s="55"/>
      <c r="Z83" s="55"/>
      <c r="AA83" s="55"/>
      <c r="AB83" s="55"/>
      <c r="AC83" s="55"/>
      <c r="AD83" s="55"/>
    </row>
    <row r="84" spans="2:30" x14ac:dyDescent="0.35">
      <c r="B84" s="58"/>
      <c r="C84" s="58"/>
      <c r="D84" s="58"/>
      <c r="E84" s="104"/>
      <c r="F84" s="104"/>
      <c r="G84" s="104"/>
      <c r="H84" s="104"/>
      <c r="I84" s="58"/>
      <c r="J84" s="58"/>
      <c r="K84" s="58"/>
      <c r="L84" s="58"/>
      <c r="M84" s="58"/>
      <c r="N84" s="55"/>
      <c r="O84" s="55"/>
      <c r="P84" s="55"/>
      <c r="Q84" s="55"/>
      <c r="R84" s="55"/>
      <c r="S84" s="55"/>
      <c r="T84" s="55"/>
      <c r="U84" s="55"/>
      <c r="V84" s="55"/>
      <c r="W84" s="55"/>
      <c r="X84" s="55"/>
      <c r="Y84" s="55"/>
      <c r="Z84" s="55"/>
      <c r="AA84" s="55"/>
      <c r="AB84" s="55"/>
      <c r="AC84" s="55"/>
      <c r="AD84" s="55"/>
    </row>
    <row r="85" spans="2:30" x14ac:dyDescent="0.35">
      <c r="B85" s="58"/>
      <c r="C85" s="58"/>
      <c r="D85" s="58"/>
      <c r="E85" s="104"/>
      <c r="F85" s="104"/>
      <c r="G85" s="104"/>
      <c r="H85" s="104"/>
      <c r="I85" s="58"/>
      <c r="J85" s="58"/>
      <c r="K85" s="58"/>
      <c r="L85" s="58"/>
      <c r="M85" s="58"/>
      <c r="N85" s="55"/>
      <c r="O85" s="55"/>
      <c r="P85" s="55"/>
      <c r="Q85" s="55"/>
      <c r="R85" s="55"/>
      <c r="S85" s="55"/>
      <c r="T85" s="55"/>
      <c r="U85" s="55"/>
      <c r="V85" s="55"/>
      <c r="W85" s="55"/>
      <c r="X85" s="55"/>
      <c r="Y85" s="55"/>
      <c r="Z85" s="55"/>
      <c r="AA85" s="55"/>
      <c r="AB85" s="55"/>
      <c r="AC85" s="55"/>
      <c r="AD85" s="55"/>
    </row>
    <row r="86" spans="2:30" x14ac:dyDescent="0.35">
      <c r="B86" s="58"/>
      <c r="C86" s="58"/>
      <c r="D86" s="58"/>
      <c r="E86" s="108" t="s">
        <v>523</v>
      </c>
      <c r="F86" s="108" t="s">
        <v>522</v>
      </c>
      <c r="G86" s="108" t="s">
        <v>521</v>
      </c>
      <c r="H86" s="108" t="s">
        <v>520</v>
      </c>
      <c r="I86" s="58"/>
      <c r="J86" s="58"/>
      <c r="K86" s="58"/>
      <c r="L86" s="58"/>
      <c r="M86" s="58"/>
      <c r="N86" s="55"/>
      <c r="O86" s="55"/>
      <c r="P86" s="55"/>
      <c r="Q86" s="55"/>
      <c r="R86" s="55"/>
      <c r="S86" s="55"/>
      <c r="T86" s="55"/>
      <c r="U86" s="55"/>
      <c r="V86" s="55"/>
      <c r="W86" s="55"/>
      <c r="X86" s="55"/>
      <c r="Y86" s="55"/>
      <c r="Z86" s="55"/>
      <c r="AA86" s="55"/>
      <c r="AB86" s="55"/>
      <c r="AC86" s="55"/>
      <c r="AD86" s="55"/>
    </row>
    <row r="87" spans="2:30" ht="16.5" x14ac:dyDescent="0.45">
      <c r="B87" s="65" t="s">
        <v>445</v>
      </c>
      <c r="C87" s="65" t="s">
        <v>519</v>
      </c>
      <c r="D87" s="65" t="s">
        <v>443</v>
      </c>
      <c r="E87" s="107" t="s">
        <v>441</v>
      </c>
      <c r="F87" s="107" t="s">
        <v>441</v>
      </c>
      <c r="G87" s="107" t="s">
        <v>441</v>
      </c>
      <c r="H87" s="107" t="s">
        <v>441</v>
      </c>
      <c r="I87" s="58"/>
      <c r="J87" s="58"/>
      <c r="K87" s="58"/>
      <c r="L87" s="58"/>
      <c r="M87" s="58"/>
      <c r="N87" s="55"/>
      <c r="O87" s="55"/>
      <c r="P87" s="55"/>
      <c r="Q87" s="55"/>
      <c r="R87" s="55"/>
      <c r="S87" s="55"/>
      <c r="T87" s="55"/>
      <c r="U87" s="55"/>
      <c r="V87" s="55"/>
      <c r="W87" s="55"/>
      <c r="X87" s="55"/>
      <c r="Y87" s="55"/>
      <c r="Z87" s="55"/>
      <c r="AA87" s="55"/>
      <c r="AB87" s="55"/>
      <c r="AC87" s="55"/>
      <c r="AD87" s="55"/>
    </row>
    <row r="88" spans="2:30" x14ac:dyDescent="0.35">
      <c r="B88" s="882" t="s">
        <v>518</v>
      </c>
      <c r="C88" s="63" t="s">
        <v>517</v>
      </c>
      <c r="D88" s="63" t="s">
        <v>514</v>
      </c>
      <c r="E88" s="105">
        <v>821.23388921466801</v>
      </c>
      <c r="F88" s="106" t="s">
        <v>472</v>
      </c>
      <c r="G88" s="106" t="s">
        <v>472</v>
      </c>
      <c r="H88" s="105">
        <v>718.53527585893062</v>
      </c>
      <c r="I88" s="58"/>
      <c r="J88" s="58"/>
      <c r="K88" s="58"/>
      <c r="L88" s="58"/>
      <c r="M88" s="58"/>
      <c r="N88" s="55"/>
      <c r="O88" s="55"/>
      <c r="P88" s="55"/>
      <c r="Q88" s="55"/>
      <c r="R88" s="55"/>
      <c r="S88" s="55"/>
      <c r="T88" s="55"/>
      <c r="U88" s="55"/>
      <c r="V88" s="55"/>
      <c r="W88" s="55"/>
      <c r="X88" s="55"/>
      <c r="Y88" s="55"/>
      <c r="Z88" s="55"/>
      <c r="AA88" s="55"/>
      <c r="AB88" s="55"/>
      <c r="AC88" s="55"/>
      <c r="AD88" s="55"/>
    </row>
    <row r="89" spans="2:30" x14ac:dyDescent="0.35">
      <c r="B89" s="882"/>
      <c r="C89" s="63" t="s">
        <v>516</v>
      </c>
      <c r="D89" s="63" t="s">
        <v>514</v>
      </c>
      <c r="E89" s="105">
        <v>881.18936143085875</v>
      </c>
      <c r="F89" s="106" t="s">
        <v>472</v>
      </c>
      <c r="G89" s="106" t="s">
        <v>472</v>
      </c>
      <c r="H89" s="105">
        <v>731.27672749000294</v>
      </c>
      <c r="I89" s="58"/>
      <c r="J89" s="58"/>
      <c r="K89" s="58"/>
      <c r="L89" s="58"/>
      <c r="M89" s="58"/>
      <c r="N89" s="55"/>
      <c r="O89" s="55"/>
      <c r="P89" s="55"/>
      <c r="Q89" s="55"/>
      <c r="R89" s="55"/>
      <c r="S89" s="55"/>
      <c r="T89" s="55"/>
      <c r="U89" s="55"/>
      <c r="V89" s="55"/>
      <c r="W89" s="55"/>
      <c r="X89" s="55"/>
      <c r="Y89" s="55"/>
      <c r="Z89" s="55"/>
      <c r="AA89" s="55"/>
      <c r="AB89" s="55"/>
      <c r="AC89" s="55"/>
      <c r="AD89" s="55"/>
    </row>
    <row r="90" spans="2:30" x14ac:dyDescent="0.35">
      <c r="B90" s="882"/>
      <c r="C90" s="63" t="s">
        <v>515</v>
      </c>
      <c r="D90" s="63" t="s">
        <v>514</v>
      </c>
      <c r="E90" s="105">
        <v>919.39628000000005</v>
      </c>
      <c r="F90" s="106" t="s">
        <v>472</v>
      </c>
      <c r="G90" s="106" t="s">
        <v>472</v>
      </c>
      <c r="H90" s="105">
        <v>739.39628000000005</v>
      </c>
      <c r="I90" s="58"/>
      <c r="J90" s="58"/>
      <c r="K90" s="58"/>
      <c r="L90" s="58"/>
      <c r="M90" s="58"/>
      <c r="N90" s="55"/>
      <c r="O90" s="55"/>
      <c r="P90" s="55"/>
      <c r="Q90" s="55"/>
      <c r="R90" s="55"/>
      <c r="S90" s="55"/>
      <c r="T90" s="55"/>
      <c r="U90" s="55"/>
      <c r="V90" s="55"/>
      <c r="W90" s="55"/>
      <c r="X90" s="55"/>
      <c r="Y90" s="55"/>
      <c r="Z90" s="55"/>
      <c r="AA90" s="55"/>
      <c r="AB90" s="55"/>
      <c r="AC90" s="55"/>
      <c r="AD90" s="55"/>
    </row>
    <row r="91" spans="2:30" x14ac:dyDescent="0.35">
      <c r="B91" s="95"/>
      <c r="C91" s="95"/>
      <c r="D91" s="95"/>
      <c r="E91" s="103"/>
      <c r="F91" s="104"/>
      <c r="G91" s="103"/>
      <c r="H91" s="104"/>
      <c r="I91" s="58"/>
      <c r="J91" s="58"/>
      <c r="K91" s="58"/>
      <c r="L91" s="58"/>
      <c r="M91" s="95"/>
      <c r="N91" s="55"/>
      <c r="O91" s="55"/>
      <c r="P91" s="55"/>
      <c r="Q91" s="55"/>
      <c r="R91" s="55"/>
      <c r="S91" s="55"/>
      <c r="T91" s="55"/>
      <c r="U91" s="55"/>
      <c r="V91" s="55"/>
      <c r="W91" s="55"/>
      <c r="X91" s="55"/>
      <c r="Y91" s="55"/>
      <c r="Z91" s="55"/>
      <c r="AA91" s="55"/>
      <c r="AB91" s="55"/>
      <c r="AC91" s="55"/>
      <c r="AD91" s="55"/>
    </row>
    <row r="92" spans="2:30" x14ac:dyDescent="0.35">
      <c r="B92" s="95"/>
      <c r="C92" s="95"/>
      <c r="D92" s="95"/>
      <c r="E92" s="103"/>
      <c r="F92" s="104"/>
      <c r="G92" s="103"/>
      <c r="H92" s="103"/>
      <c r="I92" s="95"/>
      <c r="J92" s="95"/>
      <c r="K92" s="95"/>
      <c r="L92" s="95"/>
      <c r="M92" s="95"/>
      <c r="N92" s="55"/>
      <c r="O92" s="55"/>
      <c r="P92" s="55"/>
      <c r="Q92" s="55"/>
      <c r="R92" s="55"/>
      <c r="S92" s="55"/>
      <c r="T92" s="55"/>
      <c r="U92" s="55"/>
      <c r="V92" s="55"/>
      <c r="W92" s="55"/>
      <c r="X92" s="55"/>
      <c r="Y92" s="55"/>
      <c r="Z92" s="55"/>
      <c r="AA92" s="55"/>
      <c r="AB92" s="55"/>
      <c r="AC92" s="55"/>
      <c r="AD92" s="55"/>
    </row>
    <row r="93" spans="2:30" s="55" customFormat="1" ht="15.5" x14ac:dyDescent="0.35">
      <c r="B93" s="849" t="s">
        <v>435</v>
      </c>
      <c r="C93" s="849"/>
      <c r="D93" s="849"/>
      <c r="E93" s="849"/>
      <c r="F93" s="849"/>
      <c r="G93" s="849"/>
      <c r="H93" s="849"/>
      <c r="I93" s="849"/>
      <c r="J93" s="849"/>
      <c r="K93" s="849"/>
      <c r="L93" s="849"/>
      <c r="M93" s="849"/>
    </row>
    <row r="94" spans="2:30" s="55" customFormat="1" ht="15" customHeight="1" x14ac:dyDescent="0.35">
      <c r="B94" s="868" t="s">
        <v>513</v>
      </c>
      <c r="C94" s="868"/>
      <c r="D94" s="868"/>
      <c r="E94" s="868"/>
      <c r="F94" s="868"/>
      <c r="G94" s="868"/>
      <c r="H94" s="868"/>
      <c r="I94" s="868"/>
      <c r="J94" s="868"/>
      <c r="K94" s="868"/>
      <c r="L94" s="868"/>
      <c r="M94" s="868"/>
    </row>
    <row r="95" spans="2:30" s="55" customFormat="1" ht="24.65" customHeight="1" x14ac:dyDescent="0.35">
      <c r="B95" s="884" t="s">
        <v>512</v>
      </c>
      <c r="C95" s="884"/>
      <c r="D95" s="884"/>
      <c r="E95" s="884"/>
      <c r="F95" s="884"/>
      <c r="G95" s="884"/>
      <c r="H95" s="884"/>
      <c r="I95" s="884"/>
      <c r="J95" s="884"/>
      <c r="K95" s="884"/>
      <c r="L95" s="884"/>
      <c r="M95" s="884"/>
    </row>
    <row r="96" spans="2:30" s="55" customFormat="1" x14ac:dyDescent="0.35">
      <c r="B96" s="867" t="s">
        <v>430</v>
      </c>
      <c r="C96" s="867"/>
      <c r="D96" s="867"/>
      <c r="E96" s="867"/>
      <c r="F96" s="867"/>
      <c r="G96" s="867"/>
      <c r="H96" s="867"/>
      <c r="I96" s="867"/>
      <c r="J96" s="867"/>
      <c r="K96" s="867"/>
      <c r="L96" s="867"/>
      <c r="M96" s="867"/>
    </row>
    <row r="97" spans="2:30" s="55" customFormat="1" x14ac:dyDescent="0.35">
      <c r="B97" s="883"/>
      <c r="C97" s="883"/>
      <c r="D97" s="883"/>
      <c r="E97" s="883"/>
      <c r="F97" s="883"/>
      <c r="G97" s="883"/>
      <c r="H97" s="883"/>
      <c r="I97" s="883"/>
      <c r="J97" s="883"/>
      <c r="K97" s="883"/>
      <c r="L97" s="883"/>
      <c r="M97" s="883"/>
    </row>
    <row r="98" spans="2:30" s="55" customFormat="1" x14ac:dyDescent="0.35">
      <c r="E98" s="102"/>
      <c r="F98" s="102"/>
      <c r="G98" s="102"/>
      <c r="H98" s="102"/>
    </row>
    <row r="99" spans="2:30" x14ac:dyDescent="0.35">
      <c r="B99" s="55"/>
      <c r="C99" s="55"/>
      <c r="D99" s="55"/>
      <c r="E99" s="102"/>
      <c r="F99" s="102"/>
      <c r="G99" s="102"/>
      <c r="H99" s="102"/>
      <c r="I99" s="55"/>
      <c r="J99" s="55"/>
      <c r="K99" s="55"/>
      <c r="L99" s="55"/>
      <c r="M99" s="55"/>
      <c r="N99" s="55"/>
      <c r="O99" s="55"/>
      <c r="P99" s="55"/>
      <c r="Q99" s="55"/>
      <c r="R99" s="55"/>
      <c r="S99" s="55"/>
      <c r="T99" s="55"/>
      <c r="U99" s="55"/>
      <c r="V99" s="55"/>
      <c r="W99" s="55"/>
      <c r="X99" s="55"/>
      <c r="Y99" s="55"/>
      <c r="Z99" s="55"/>
      <c r="AA99" s="55"/>
      <c r="AB99" s="55"/>
      <c r="AC99" s="55"/>
      <c r="AD99" s="55"/>
    </row>
    <row r="100" spans="2:30" x14ac:dyDescent="0.35">
      <c r="B100" s="55"/>
      <c r="C100" s="55"/>
      <c r="D100" s="55"/>
      <c r="E100" s="102"/>
      <c r="F100" s="102"/>
      <c r="G100" s="102"/>
      <c r="H100" s="102"/>
      <c r="I100" s="55"/>
      <c r="J100" s="55"/>
      <c r="K100" s="55"/>
      <c r="L100" s="55"/>
      <c r="M100" s="55"/>
      <c r="N100" s="55"/>
      <c r="O100" s="55"/>
      <c r="P100" s="55"/>
      <c r="Q100" s="55"/>
      <c r="R100" s="55"/>
      <c r="S100" s="55"/>
      <c r="T100" s="55"/>
      <c r="U100" s="55"/>
      <c r="V100" s="55"/>
      <c r="W100" s="55"/>
      <c r="X100" s="55"/>
      <c r="Y100" s="55"/>
      <c r="Z100" s="55"/>
      <c r="AA100" s="55"/>
      <c r="AB100" s="55"/>
      <c r="AC100" s="55"/>
      <c r="AD100" s="55"/>
    </row>
    <row r="101" spans="2:30" s="55" customFormat="1" x14ac:dyDescent="0.35">
      <c r="E101" s="102"/>
      <c r="F101" s="102"/>
      <c r="G101" s="102"/>
      <c r="H101" s="102"/>
    </row>
    <row r="102" spans="2:30" s="55" customFormat="1" x14ac:dyDescent="0.35">
      <c r="E102" s="102"/>
      <c r="F102" s="102"/>
      <c r="G102" s="102"/>
      <c r="H102" s="102"/>
    </row>
    <row r="103" spans="2:30" s="55" customFormat="1" x14ac:dyDescent="0.35">
      <c r="E103" s="102"/>
      <c r="F103" s="102"/>
      <c r="G103" s="102"/>
      <c r="H103" s="102"/>
    </row>
    <row r="104" spans="2:30" s="55" customFormat="1" x14ac:dyDescent="0.35">
      <c r="E104" s="102"/>
      <c r="F104" s="102"/>
      <c r="G104" s="102"/>
      <c r="H104" s="102"/>
    </row>
    <row r="105" spans="2:30" s="55" customFormat="1" x14ac:dyDescent="0.35">
      <c r="E105" s="102"/>
      <c r="F105" s="102"/>
      <c r="G105" s="102"/>
      <c r="H105" s="102"/>
    </row>
    <row r="106" spans="2:30" s="55" customFormat="1" x14ac:dyDescent="0.35">
      <c r="E106" s="102"/>
      <c r="F106" s="102"/>
      <c r="G106" s="102"/>
      <c r="H106" s="102"/>
    </row>
    <row r="107" spans="2:30" s="55" customFormat="1" x14ac:dyDescent="0.35">
      <c r="E107" s="102"/>
      <c r="F107" s="102"/>
      <c r="G107" s="102"/>
      <c r="H107" s="102"/>
    </row>
    <row r="108" spans="2:30" s="55" customFormat="1" x14ac:dyDescent="0.35">
      <c r="E108" s="102"/>
      <c r="F108" s="102"/>
      <c r="G108" s="102"/>
      <c r="H108" s="102"/>
    </row>
    <row r="109" spans="2:30" s="55" customFormat="1" x14ac:dyDescent="0.35">
      <c r="E109" s="102"/>
      <c r="F109" s="102"/>
      <c r="G109" s="102"/>
      <c r="H109" s="102"/>
    </row>
    <row r="110" spans="2:30" s="55" customFormat="1" x14ac:dyDescent="0.35">
      <c r="E110" s="102"/>
      <c r="F110" s="102"/>
      <c r="G110" s="102"/>
      <c r="H110" s="102"/>
    </row>
    <row r="111" spans="2:30" s="55" customFormat="1" x14ac:dyDescent="0.35">
      <c r="E111" s="102"/>
      <c r="F111" s="102"/>
      <c r="G111" s="102"/>
      <c r="H111" s="102"/>
    </row>
    <row r="112" spans="2:30" s="55" customFormat="1" x14ac:dyDescent="0.35">
      <c r="E112" s="102"/>
      <c r="F112" s="102"/>
      <c r="G112" s="102"/>
      <c r="H112" s="102"/>
    </row>
    <row r="113" spans="5:8" s="55" customFormat="1" x14ac:dyDescent="0.35">
      <c r="E113" s="102"/>
      <c r="F113" s="102"/>
      <c r="G113" s="102"/>
      <c r="H113" s="102"/>
    </row>
    <row r="114" spans="5:8" s="55" customFormat="1" x14ac:dyDescent="0.35">
      <c r="E114" s="102"/>
      <c r="F114" s="102"/>
      <c r="G114" s="102"/>
      <c r="H114" s="102"/>
    </row>
    <row r="115" spans="5:8" s="55" customFormat="1" x14ac:dyDescent="0.35">
      <c r="E115" s="102"/>
      <c r="F115" s="102"/>
      <c r="G115" s="102"/>
      <c r="H115" s="102"/>
    </row>
    <row r="116" spans="5:8" s="55" customFormat="1" x14ac:dyDescent="0.35">
      <c r="E116" s="102"/>
      <c r="F116" s="102"/>
      <c r="G116" s="102"/>
      <c r="H116" s="102"/>
    </row>
  </sheetData>
  <mergeCells count="23">
    <mergeCell ref="B42:B45"/>
    <mergeCell ref="B97:M97"/>
    <mergeCell ref="B75:B83"/>
    <mergeCell ref="B88:B90"/>
    <mergeCell ref="B93:M93"/>
    <mergeCell ref="B94:M94"/>
    <mergeCell ref="B95:M95"/>
    <mergeCell ref="B96:M96"/>
    <mergeCell ref="B50:B51"/>
    <mergeCell ref="B67:B70"/>
    <mergeCell ref="B56:B62"/>
    <mergeCell ref="B22:B38"/>
    <mergeCell ref="A1:F1"/>
    <mergeCell ref="B13:M13"/>
    <mergeCell ref="B8:M8"/>
    <mergeCell ref="B9:M9"/>
    <mergeCell ref="B10:M10"/>
    <mergeCell ref="B11:M11"/>
    <mergeCell ref="B12:M12"/>
    <mergeCell ref="A2:F2"/>
    <mergeCell ref="B15:M15"/>
    <mergeCell ref="B16:M16"/>
    <mergeCell ref="B17:M17"/>
  </mergeCells>
  <hyperlinks>
    <hyperlink ref="A3" location="Index!A1" display="Index" xr:uid="{F78FB699-5BED-4B1A-9A4A-B0B67A8993C2}"/>
    <hyperlink ref="B95:M95" location="'Waste disposal'!A1" display="No, these factors are not appropriate. For specific end of life figures please see the ‘waste disposal’ tab." xr:uid="{E7649E1B-3E8E-401B-94CF-92CFED6D2D53}"/>
  </hyperlinks>
  <pageMargins left="0.7" right="0.7" top="0.75" bottom="0.75" header="0.3" footer="0.3"/>
  <pageSetup paperSize="9" scale="25" fitToHeight="0" orientation="landscape"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7726F-26EC-4D7D-A435-7C0FBEC211F1}">
  <sheetPr codeName="Sheet20">
    <tabColor theme="5" tint="0.79998168889431442"/>
    <pageSetUpPr fitToPage="1"/>
  </sheetPr>
  <dimension ref="A1:AZ153"/>
  <sheetViews>
    <sheetView showGridLines="0" zoomScale="90" zoomScaleNormal="90" workbookViewId="0">
      <pane xSplit="1" ySplit="3" topLeftCell="B50" activePane="bottomRight" state="frozen"/>
      <selection activeCell="E75" sqref="E75"/>
      <selection pane="topRight" activeCell="E75" sqref="E75"/>
      <selection pane="bottomLeft" activeCell="E75" sqref="E75"/>
      <selection pane="bottomRight" activeCell="E75" sqref="E75"/>
    </sheetView>
  </sheetViews>
  <sheetFormatPr defaultColWidth="11.1796875" defaultRowHeight="14.5" x14ac:dyDescent="0.35"/>
  <cols>
    <col min="1" max="1" width="5.54296875" style="55" customWidth="1"/>
    <col min="2" max="2" width="16.54296875" style="54" customWidth="1"/>
    <col min="3" max="3" width="43.54296875" style="54" customWidth="1"/>
    <col min="4" max="4" width="14.7265625" style="54" customWidth="1"/>
    <col min="5" max="11" width="20.453125" style="122" customWidth="1"/>
    <col min="12" max="12" width="1.54296875" style="54" customWidth="1"/>
    <col min="13" max="13" width="1.453125" style="54" customWidth="1"/>
    <col min="14" max="14" width="11.1796875" style="54"/>
    <col min="15" max="15" width="13.453125" style="251" customWidth="1"/>
    <col min="16" max="16" width="11.1796875" style="251"/>
    <col min="17" max="17" width="11.1796875" style="55"/>
    <col min="18" max="16384" width="11.1796875" style="54"/>
  </cols>
  <sheetData>
    <row r="1" spans="1:52" s="85" customFormat="1" ht="10.5" x14ac:dyDescent="0.25">
      <c r="A1" s="842" t="s">
        <v>467</v>
      </c>
      <c r="B1" s="842"/>
      <c r="C1" s="842"/>
      <c r="D1" s="842"/>
      <c r="E1" s="842"/>
      <c r="F1" s="842"/>
      <c r="G1" s="842"/>
      <c r="H1" s="842"/>
      <c r="I1" s="842"/>
      <c r="J1" s="842"/>
      <c r="K1" s="842"/>
      <c r="L1" s="842"/>
      <c r="M1" s="842"/>
      <c r="N1" s="842"/>
      <c r="O1" s="842"/>
      <c r="P1" s="842"/>
      <c r="Q1" s="842"/>
      <c r="R1" s="842"/>
      <c r="S1" s="842"/>
      <c r="T1" s="842"/>
      <c r="U1" s="842"/>
      <c r="V1" s="842"/>
      <c r="W1" s="842"/>
      <c r="X1" s="842"/>
      <c r="Y1" s="842"/>
      <c r="Z1" s="842"/>
      <c r="AA1" s="842"/>
      <c r="AB1" s="842"/>
      <c r="AC1" s="842"/>
      <c r="AD1" s="842"/>
      <c r="AE1" s="842"/>
      <c r="AF1" s="842"/>
      <c r="AG1" s="842"/>
      <c r="AH1" s="842"/>
      <c r="AI1" s="842"/>
      <c r="AJ1" s="842"/>
      <c r="AK1" s="842"/>
      <c r="AL1" s="842"/>
      <c r="AM1" s="842"/>
      <c r="AN1" s="842"/>
      <c r="AO1" s="842"/>
      <c r="AP1" s="842"/>
      <c r="AQ1" s="842"/>
      <c r="AR1" s="842"/>
      <c r="AS1" s="842"/>
      <c r="AT1" s="842"/>
      <c r="AU1" s="842"/>
      <c r="AV1" s="842"/>
    </row>
    <row r="2" spans="1:52" ht="21" x14ac:dyDescent="0.5">
      <c r="A2" s="845" t="s">
        <v>612</v>
      </c>
      <c r="B2" s="845"/>
      <c r="C2" s="845"/>
      <c r="D2" s="845"/>
      <c r="E2" s="845"/>
      <c r="F2" s="845"/>
      <c r="G2" s="123"/>
      <c r="H2" s="123"/>
      <c r="I2" s="123"/>
      <c r="J2" s="123"/>
      <c r="K2" s="123"/>
      <c r="L2" s="55"/>
      <c r="M2" s="55"/>
      <c r="N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row>
    <row r="3" spans="1:52" s="117" customFormat="1" ht="13" x14ac:dyDescent="0.3">
      <c r="A3" s="83" t="s">
        <v>466</v>
      </c>
      <c r="B3" s="118"/>
      <c r="C3" s="120"/>
      <c r="D3" s="118"/>
      <c r="E3" s="147"/>
      <c r="F3" s="147"/>
      <c r="G3" s="147"/>
      <c r="H3" s="147"/>
      <c r="I3" s="147"/>
      <c r="J3" s="147"/>
      <c r="K3" s="147"/>
      <c r="L3" s="118"/>
      <c r="M3" s="118"/>
      <c r="N3" s="118"/>
      <c r="O3" s="252"/>
      <c r="P3" s="252"/>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row>
    <row r="4" spans="1:52" s="82" customFormat="1" ht="6" thickBot="1" x14ac:dyDescent="0.2">
      <c r="E4" s="146"/>
      <c r="F4" s="146"/>
      <c r="G4" s="146"/>
      <c r="H4" s="146"/>
      <c r="I4" s="146"/>
      <c r="J4" s="146"/>
      <c r="K4" s="146"/>
      <c r="O4" s="253"/>
      <c r="P4" s="253"/>
    </row>
    <row r="5" spans="1:52" ht="26.5" thickTop="1" x14ac:dyDescent="0.35">
      <c r="B5" s="79" t="s">
        <v>465</v>
      </c>
      <c r="C5" s="80" t="s">
        <v>612</v>
      </c>
      <c r="D5" s="79" t="s">
        <v>463</v>
      </c>
      <c r="E5" s="78">
        <v>44713</v>
      </c>
      <c r="F5" s="145" t="s">
        <v>462</v>
      </c>
      <c r="G5" s="76" t="s">
        <v>461</v>
      </c>
      <c r="H5" s="123"/>
      <c r="I5" s="123"/>
      <c r="J5" s="123"/>
      <c r="K5" s="123"/>
      <c r="L5" s="55"/>
      <c r="M5" s="55"/>
      <c r="N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row>
    <row r="6" spans="1:52" ht="15" thickBot="1" x14ac:dyDescent="0.4">
      <c r="B6" s="75" t="s">
        <v>460</v>
      </c>
      <c r="C6" s="74" t="s">
        <v>459</v>
      </c>
      <c r="D6" s="72" t="s">
        <v>458</v>
      </c>
      <c r="E6" s="144">
        <v>1</v>
      </c>
      <c r="F6" s="143" t="s">
        <v>457</v>
      </c>
      <c r="G6" s="71">
        <v>2021</v>
      </c>
      <c r="H6" s="123"/>
      <c r="I6" s="123"/>
      <c r="J6" s="123"/>
      <c r="K6" s="123"/>
      <c r="L6" s="55"/>
      <c r="M6" s="55"/>
      <c r="N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row>
    <row r="7" spans="1:52" ht="15.5" thickTop="1" thickBot="1" x14ac:dyDescent="0.4">
      <c r="B7" s="55"/>
      <c r="C7" s="55"/>
      <c r="D7" s="55"/>
      <c r="E7" s="123"/>
      <c r="F7" s="123"/>
      <c r="G7" s="123"/>
      <c r="H7" s="123"/>
      <c r="I7" s="123"/>
      <c r="J7" s="123"/>
      <c r="K7" s="123"/>
      <c r="L7" s="55"/>
      <c r="M7" s="55"/>
      <c r="N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row>
    <row r="8" spans="1:52" s="55" customFormat="1" ht="21" customHeight="1" thickTop="1" thickBot="1" x14ac:dyDescent="0.4">
      <c r="B8" s="872" t="s">
        <v>611</v>
      </c>
      <c r="C8" s="873"/>
      <c r="D8" s="873"/>
      <c r="E8" s="873"/>
      <c r="F8" s="873"/>
      <c r="G8" s="873"/>
      <c r="H8" s="873"/>
      <c r="I8" s="873"/>
      <c r="J8" s="873"/>
      <c r="K8" s="873"/>
      <c r="L8" s="873"/>
      <c r="M8" s="874"/>
      <c r="N8" s="97"/>
      <c r="O8" s="251"/>
      <c r="P8" s="251"/>
    </row>
    <row r="9" spans="1:52" s="55" customFormat="1" ht="15" customHeight="1" thickTop="1" x14ac:dyDescent="0.35">
      <c r="B9" s="849" t="s">
        <v>455</v>
      </c>
      <c r="C9" s="849"/>
      <c r="D9" s="849"/>
      <c r="E9" s="849"/>
      <c r="F9" s="849"/>
      <c r="G9" s="849"/>
      <c r="H9" s="849"/>
      <c r="I9" s="849"/>
      <c r="J9" s="849"/>
      <c r="K9" s="849"/>
      <c r="L9" s="849"/>
      <c r="M9" s="849"/>
      <c r="N9" s="97"/>
      <c r="O9" s="251"/>
      <c r="P9" s="251"/>
    </row>
    <row r="10" spans="1:52" s="55" customFormat="1" ht="22.4" customHeight="1" x14ac:dyDescent="0.35">
      <c r="B10" s="838" t="s">
        <v>610</v>
      </c>
      <c r="C10" s="838"/>
      <c r="D10" s="838"/>
      <c r="E10" s="838"/>
      <c r="F10" s="838"/>
      <c r="G10" s="838"/>
      <c r="H10" s="838"/>
      <c r="I10" s="838"/>
      <c r="J10" s="838"/>
      <c r="K10" s="838"/>
      <c r="L10" s="838"/>
      <c r="M10" s="838"/>
      <c r="N10" s="97"/>
      <c r="O10" s="251"/>
      <c r="P10" s="251"/>
    </row>
    <row r="11" spans="1:52" s="55" customFormat="1" ht="33.75" customHeight="1" x14ac:dyDescent="0.35">
      <c r="B11" s="838" t="s">
        <v>609</v>
      </c>
      <c r="C11" s="838"/>
      <c r="D11" s="838"/>
      <c r="E11" s="838"/>
      <c r="F11" s="838"/>
      <c r="G11" s="838"/>
      <c r="H11" s="838"/>
      <c r="I11" s="838"/>
      <c r="J11" s="838"/>
      <c r="K11" s="838"/>
      <c r="L11" s="838"/>
      <c r="M11" s="838"/>
      <c r="N11" s="97"/>
      <c r="O11" s="251"/>
      <c r="P11" s="251"/>
    </row>
    <row r="12" spans="1:52" s="55" customFormat="1" ht="36" customHeight="1" x14ac:dyDescent="0.35">
      <c r="B12" s="838" t="s">
        <v>608</v>
      </c>
      <c r="C12" s="838"/>
      <c r="D12" s="838"/>
      <c r="E12" s="838"/>
      <c r="F12" s="838"/>
      <c r="G12" s="838"/>
      <c r="H12" s="838"/>
      <c r="I12" s="838"/>
      <c r="J12" s="838"/>
      <c r="K12" s="838"/>
      <c r="L12" s="838"/>
      <c r="M12" s="838"/>
      <c r="N12" s="97"/>
      <c r="O12" s="251"/>
      <c r="P12" s="251"/>
    </row>
    <row r="13" spans="1:52" s="55" customFormat="1" ht="34.5" customHeight="1" x14ac:dyDescent="0.35">
      <c r="B13" s="838" t="s">
        <v>607</v>
      </c>
      <c r="C13" s="838"/>
      <c r="D13" s="838"/>
      <c r="E13" s="838"/>
      <c r="F13" s="838"/>
      <c r="G13" s="838"/>
      <c r="H13" s="838"/>
      <c r="I13" s="838"/>
      <c r="J13" s="838"/>
      <c r="K13" s="838"/>
      <c r="L13" s="838"/>
      <c r="M13" s="838"/>
      <c r="N13" s="97"/>
      <c r="O13" s="251"/>
      <c r="P13" s="251"/>
    </row>
    <row r="14" spans="1:52" s="55" customFormat="1" ht="21.75" customHeight="1" x14ac:dyDescent="0.35">
      <c r="B14" s="142" t="s">
        <v>602</v>
      </c>
      <c r="N14" s="97"/>
      <c r="O14" s="251"/>
      <c r="P14" s="251"/>
    </row>
    <row r="15" spans="1:52" s="55" customFormat="1" ht="16.5" customHeight="1" x14ac:dyDescent="0.35">
      <c r="B15" s="90"/>
      <c r="C15" s="90"/>
      <c r="D15" s="90"/>
      <c r="E15" s="90"/>
      <c r="F15" s="90"/>
      <c r="G15" s="90"/>
      <c r="H15" s="90"/>
      <c r="I15" s="90"/>
      <c r="J15" s="90"/>
      <c r="K15" s="90"/>
      <c r="L15" s="90"/>
      <c r="M15" s="90"/>
      <c r="N15" s="97"/>
      <c r="O15" s="251"/>
      <c r="P15" s="251"/>
    </row>
    <row r="16" spans="1:52" s="55" customFormat="1" ht="22.5" customHeight="1" x14ac:dyDescent="0.35">
      <c r="B16" s="849" t="s">
        <v>606</v>
      </c>
      <c r="C16" s="849"/>
      <c r="D16" s="849"/>
      <c r="E16" s="849"/>
      <c r="F16" s="849"/>
      <c r="G16" s="849"/>
      <c r="H16" s="849"/>
      <c r="I16" s="849"/>
      <c r="J16" s="849"/>
      <c r="K16" s="849"/>
      <c r="L16" s="849"/>
      <c r="M16" s="849"/>
      <c r="N16" s="97"/>
      <c r="O16" s="251"/>
      <c r="P16" s="251"/>
    </row>
    <row r="17" spans="2:16" s="55" customFormat="1" ht="19.5" customHeight="1" x14ac:dyDescent="0.35">
      <c r="B17" s="838" t="s">
        <v>605</v>
      </c>
      <c r="C17" s="838"/>
      <c r="D17" s="838"/>
      <c r="E17" s="838"/>
      <c r="F17" s="838"/>
      <c r="G17" s="838"/>
      <c r="H17" s="838"/>
      <c r="I17" s="838"/>
      <c r="J17" s="838"/>
      <c r="K17" s="838"/>
      <c r="L17" s="838"/>
      <c r="M17" s="838"/>
      <c r="N17" s="58"/>
      <c r="O17" s="249"/>
      <c r="P17" s="249"/>
    </row>
    <row r="18" spans="2:16" s="55" customFormat="1" ht="36" customHeight="1" x14ac:dyDescent="0.35">
      <c r="B18" s="885" t="s">
        <v>604</v>
      </c>
      <c r="C18" s="838"/>
      <c r="D18" s="838"/>
      <c r="E18" s="838"/>
      <c r="F18" s="838"/>
      <c r="G18" s="838"/>
      <c r="H18" s="838"/>
      <c r="I18" s="838"/>
      <c r="J18" s="838"/>
      <c r="K18" s="838"/>
      <c r="L18" s="838"/>
      <c r="M18" s="838"/>
      <c r="N18" s="58"/>
      <c r="O18" s="249"/>
      <c r="P18" s="249"/>
    </row>
    <row r="19" spans="2:16" s="55" customFormat="1" ht="19.5" customHeight="1" x14ac:dyDescent="0.35">
      <c r="B19" s="838" t="s">
        <v>603</v>
      </c>
      <c r="C19" s="838"/>
      <c r="D19" s="838"/>
      <c r="E19" s="838"/>
      <c r="F19" s="838"/>
      <c r="G19" s="838"/>
      <c r="H19" s="838"/>
      <c r="I19" s="838"/>
      <c r="J19" s="838"/>
      <c r="K19" s="838"/>
      <c r="L19" s="838"/>
      <c r="M19" s="838"/>
      <c r="N19" s="58"/>
      <c r="O19" s="249"/>
      <c r="P19" s="249"/>
    </row>
    <row r="20" spans="2:16" s="55" customFormat="1" ht="19.5" customHeight="1" x14ac:dyDescent="0.35">
      <c r="B20" s="886" t="s">
        <v>602</v>
      </c>
      <c r="C20" s="883"/>
      <c r="D20" s="883"/>
      <c r="E20" s="883"/>
      <c r="F20" s="883"/>
      <c r="G20" s="883"/>
      <c r="H20" s="883"/>
      <c r="I20" s="883"/>
      <c r="J20" s="883"/>
      <c r="K20" s="883"/>
      <c r="L20" s="883"/>
      <c r="M20" s="883"/>
      <c r="N20" s="58"/>
      <c r="O20" s="249"/>
      <c r="P20" s="249"/>
    </row>
    <row r="21" spans="2:16" s="55" customFormat="1" ht="19.5" customHeight="1" x14ac:dyDescent="0.35">
      <c r="B21" s="58"/>
      <c r="C21" s="58"/>
      <c r="D21" s="58"/>
      <c r="E21" s="127"/>
      <c r="F21" s="127"/>
      <c r="G21" s="127"/>
      <c r="H21" s="127"/>
      <c r="I21" s="127"/>
      <c r="J21" s="127"/>
      <c r="K21" s="127"/>
      <c r="L21" s="58"/>
      <c r="M21" s="58"/>
      <c r="N21" s="58"/>
      <c r="O21" s="249"/>
      <c r="P21" s="249"/>
    </row>
    <row r="22" spans="2:16" s="58" customFormat="1" ht="20.25" customHeight="1" x14ac:dyDescent="0.35">
      <c r="B22" s="95"/>
      <c r="C22" s="838"/>
      <c r="D22" s="838"/>
      <c r="E22" s="838"/>
      <c r="F22" s="838"/>
      <c r="G22" s="838"/>
      <c r="H22" s="838"/>
      <c r="I22" s="838"/>
      <c r="J22" s="838"/>
      <c r="K22" s="838"/>
      <c r="L22" s="838"/>
      <c r="M22" s="838"/>
      <c r="N22" s="838"/>
      <c r="O22" s="250" t="s">
        <v>982</v>
      </c>
      <c r="P22" s="250"/>
    </row>
    <row r="23" spans="2:16" s="58" customFormat="1" ht="20.25" customHeight="1" x14ac:dyDescent="0.35">
      <c r="E23" s="132" t="s">
        <v>588</v>
      </c>
      <c r="F23" s="132" t="s">
        <v>587</v>
      </c>
      <c r="G23" s="132" t="s">
        <v>586</v>
      </c>
      <c r="H23" s="132" t="s">
        <v>585</v>
      </c>
      <c r="I23" s="132" t="s">
        <v>584</v>
      </c>
      <c r="J23" s="138" t="s">
        <v>583</v>
      </c>
      <c r="K23" s="138" t="s">
        <v>582</v>
      </c>
      <c r="O23" s="249" t="s">
        <v>983</v>
      </c>
      <c r="P23" s="249" t="s">
        <v>984</v>
      </c>
    </row>
    <row r="24" spans="2:16" s="58" customFormat="1" ht="16.5" x14ac:dyDescent="0.45">
      <c r="B24" s="65" t="s">
        <v>445</v>
      </c>
      <c r="C24" s="65" t="s">
        <v>581</v>
      </c>
      <c r="D24" s="65" t="s">
        <v>443</v>
      </c>
      <c r="E24" s="131" t="s">
        <v>441</v>
      </c>
      <c r="F24" s="131" t="s">
        <v>441</v>
      </c>
      <c r="G24" s="131" t="s">
        <v>441</v>
      </c>
      <c r="H24" s="131" t="s">
        <v>441</v>
      </c>
      <c r="I24" s="131" t="s">
        <v>441</v>
      </c>
      <c r="J24" s="131" t="s">
        <v>441</v>
      </c>
      <c r="K24" s="131" t="s">
        <v>441</v>
      </c>
      <c r="O24" s="254" t="s">
        <v>441</v>
      </c>
      <c r="P24" s="254" t="s">
        <v>441</v>
      </c>
    </row>
    <row r="25" spans="2:16" s="58" customFormat="1" x14ac:dyDescent="0.35">
      <c r="B25" s="882" t="s">
        <v>568</v>
      </c>
      <c r="C25" s="63" t="s">
        <v>567</v>
      </c>
      <c r="D25" s="63" t="s">
        <v>514</v>
      </c>
      <c r="E25" s="136" t="s">
        <v>472</v>
      </c>
      <c r="F25" s="141">
        <v>0.98914159999999995</v>
      </c>
      <c r="G25" s="140">
        <v>0.98914159999999995</v>
      </c>
      <c r="H25" s="136" t="s">
        <v>472</v>
      </c>
      <c r="I25" s="136" t="s">
        <v>472</v>
      </c>
      <c r="J25" s="132">
        <v>1.2393136</v>
      </c>
      <c r="K25" s="136"/>
      <c r="O25" s="255">
        <f>IF(G25="","N.A.",G25)</f>
        <v>0.98914159999999995</v>
      </c>
      <c r="P25" s="255">
        <f>IF(J25="","N.A.",J25)</f>
        <v>1.2393136</v>
      </c>
    </row>
    <row r="26" spans="2:16" s="58" customFormat="1" x14ac:dyDescent="0.35">
      <c r="B26" s="882"/>
      <c r="C26" s="63" t="s">
        <v>566</v>
      </c>
      <c r="D26" s="63" t="s">
        <v>514</v>
      </c>
      <c r="E26" s="136" t="s">
        <v>472</v>
      </c>
      <c r="F26" s="140">
        <v>0.98914159999999995</v>
      </c>
      <c r="G26" s="140">
        <v>0.98914159999999995</v>
      </c>
      <c r="H26" s="136" t="s">
        <v>472</v>
      </c>
      <c r="I26" s="136" t="s">
        <v>472</v>
      </c>
      <c r="J26" s="134" t="s">
        <v>472</v>
      </c>
      <c r="K26" s="136"/>
      <c r="O26" s="255">
        <f t="shared" ref="O26:O37" si="0">IF(G26="","N.A.",G26)</f>
        <v>0.98914159999999995</v>
      </c>
      <c r="P26" s="255" t="str">
        <f t="shared" ref="P26:P37" si="1">IF(J26="","N.A.",J26)</f>
        <v>N.A.</v>
      </c>
    </row>
    <row r="27" spans="2:16" s="58" customFormat="1" x14ac:dyDescent="0.35">
      <c r="B27" s="882"/>
      <c r="C27" s="63" t="s">
        <v>565</v>
      </c>
      <c r="D27" s="63" t="s">
        <v>514</v>
      </c>
      <c r="E27" s="136" t="s">
        <v>472</v>
      </c>
      <c r="F27" s="136" t="s">
        <v>472</v>
      </c>
      <c r="G27" s="136" t="s">
        <v>472</v>
      </c>
      <c r="H27" s="136" t="s">
        <v>472</v>
      </c>
      <c r="I27" s="136" t="s">
        <v>472</v>
      </c>
      <c r="J27" s="132">
        <v>5.9184263565891468</v>
      </c>
      <c r="K27" s="136"/>
      <c r="O27" s="255" t="str">
        <f t="shared" si="0"/>
        <v>N.A.</v>
      </c>
      <c r="P27" s="255">
        <f t="shared" si="1"/>
        <v>5.9184263565891468</v>
      </c>
    </row>
    <row r="28" spans="2:16" s="58" customFormat="1" x14ac:dyDescent="0.35">
      <c r="B28" s="882"/>
      <c r="C28" s="63" t="s">
        <v>564</v>
      </c>
      <c r="D28" s="63" t="s">
        <v>514</v>
      </c>
      <c r="E28" s="136" t="s">
        <v>472</v>
      </c>
      <c r="F28" s="140">
        <v>0.98914159999999995</v>
      </c>
      <c r="G28" s="140">
        <v>0.98914159999999995</v>
      </c>
      <c r="H28" s="136" t="s">
        <v>472</v>
      </c>
      <c r="I28" s="136" t="s">
        <v>472</v>
      </c>
      <c r="J28" s="132">
        <v>1.2393136</v>
      </c>
      <c r="K28" s="136"/>
      <c r="O28" s="255">
        <f t="shared" si="0"/>
        <v>0.98914159999999995</v>
      </c>
      <c r="P28" s="255">
        <f t="shared" si="1"/>
        <v>1.2393136</v>
      </c>
    </row>
    <row r="29" spans="2:16" s="58" customFormat="1" x14ac:dyDescent="0.35">
      <c r="B29" s="882"/>
      <c r="C29" s="63" t="s">
        <v>563</v>
      </c>
      <c r="D29" s="63" t="s">
        <v>514</v>
      </c>
      <c r="E29" s="136" t="s">
        <v>472</v>
      </c>
      <c r="F29" s="140">
        <v>0.98914159999999995</v>
      </c>
      <c r="G29" s="136" t="s">
        <v>472</v>
      </c>
      <c r="H29" s="136" t="s">
        <v>472</v>
      </c>
      <c r="I29" s="136" t="s">
        <v>472</v>
      </c>
      <c r="J29" s="132">
        <v>1.2393136</v>
      </c>
      <c r="K29" s="136"/>
      <c r="O29" s="255" t="str">
        <f t="shared" si="0"/>
        <v>N.A.</v>
      </c>
      <c r="P29" s="255">
        <f t="shared" si="1"/>
        <v>1.2393136</v>
      </c>
    </row>
    <row r="30" spans="2:16" s="58" customFormat="1" x14ac:dyDescent="0.35">
      <c r="B30" s="882"/>
      <c r="C30" s="63" t="s">
        <v>562</v>
      </c>
      <c r="D30" s="63" t="s">
        <v>514</v>
      </c>
      <c r="E30" s="136" t="s">
        <v>472</v>
      </c>
      <c r="F30" s="140">
        <v>0.98914159999999995</v>
      </c>
      <c r="G30" s="140">
        <v>0.98914159999999995</v>
      </c>
      <c r="H30" s="136" t="s">
        <v>472</v>
      </c>
      <c r="I30" s="136" t="s">
        <v>472</v>
      </c>
      <c r="J30" s="132">
        <v>1.2393136</v>
      </c>
      <c r="K30" s="136"/>
      <c r="O30" s="255">
        <f t="shared" si="0"/>
        <v>0.98914159999999995</v>
      </c>
      <c r="P30" s="255">
        <f t="shared" si="1"/>
        <v>1.2393136</v>
      </c>
    </row>
    <row r="31" spans="2:16" s="58" customFormat="1" x14ac:dyDescent="0.35">
      <c r="B31" s="882"/>
      <c r="C31" s="63" t="s">
        <v>561</v>
      </c>
      <c r="D31" s="63" t="s">
        <v>514</v>
      </c>
      <c r="E31" s="136" t="s">
        <v>472</v>
      </c>
      <c r="F31" s="136" t="s">
        <v>472</v>
      </c>
      <c r="G31" s="140">
        <v>0.98914159999999995</v>
      </c>
      <c r="H31" s="136" t="s">
        <v>472</v>
      </c>
      <c r="I31" s="136" t="s">
        <v>472</v>
      </c>
      <c r="J31" s="132">
        <v>1.2393136</v>
      </c>
      <c r="K31" s="136"/>
      <c r="O31" s="255">
        <f t="shared" si="0"/>
        <v>0.98914159999999995</v>
      </c>
      <c r="P31" s="255">
        <f t="shared" si="1"/>
        <v>1.2393136</v>
      </c>
    </row>
    <row r="32" spans="2:16" s="58" customFormat="1" x14ac:dyDescent="0.35">
      <c r="B32" s="882"/>
      <c r="C32" s="63" t="s">
        <v>560</v>
      </c>
      <c r="D32" s="63" t="s">
        <v>514</v>
      </c>
      <c r="E32" s="136" t="s">
        <v>472</v>
      </c>
      <c r="F32" s="136" t="s">
        <v>472</v>
      </c>
      <c r="G32" s="140">
        <v>0.98914159999999995</v>
      </c>
      <c r="H32" s="136" t="s">
        <v>472</v>
      </c>
      <c r="I32" s="136" t="s">
        <v>472</v>
      </c>
      <c r="J32" s="132">
        <v>1.2643491</v>
      </c>
      <c r="K32" s="136"/>
      <c r="O32" s="255">
        <f t="shared" si="0"/>
        <v>0.98914159999999995</v>
      </c>
      <c r="P32" s="255">
        <f t="shared" si="1"/>
        <v>1.2643491</v>
      </c>
    </row>
    <row r="33" spans="2:16" s="58" customFormat="1" x14ac:dyDescent="0.35">
      <c r="B33" s="882"/>
      <c r="C33" s="63" t="s">
        <v>559</v>
      </c>
      <c r="D33" s="63" t="s">
        <v>514</v>
      </c>
      <c r="E33" s="136" t="s">
        <v>472</v>
      </c>
      <c r="F33" s="136" t="s">
        <v>472</v>
      </c>
      <c r="G33" s="140">
        <v>0.98914159999999995</v>
      </c>
      <c r="H33" s="136" t="s">
        <v>472</v>
      </c>
      <c r="I33" s="136" t="s">
        <v>472</v>
      </c>
      <c r="J33" s="132">
        <v>17.582694949286356</v>
      </c>
      <c r="K33" s="136"/>
      <c r="O33" s="255">
        <f t="shared" si="0"/>
        <v>0.98914159999999995</v>
      </c>
      <c r="P33" s="255">
        <f t="shared" si="1"/>
        <v>17.582694949286356</v>
      </c>
    </row>
    <row r="34" spans="2:16" s="58" customFormat="1" x14ac:dyDescent="0.35">
      <c r="B34" s="882"/>
      <c r="C34" s="63" t="s">
        <v>558</v>
      </c>
      <c r="D34" s="63" t="s">
        <v>514</v>
      </c>
      <c r="E34" s="136" t="s">
        <v>472</v>
      </c>
      <c r="F34" s="136" t="s">
        <v>472</v>
      </c>
      <c r="G34" s="129">
        <v>21.293565891472866</v>
      </c>
      <c r="H34" s="129">
        <v>21.293565891472866</v>
      </c>
      <c r="I34" s="136" t="s">
        <v>472</v>
      </c>
      <c r="J34" s="134" t="s">
        <v>472</v>
      </c>
      <c r="K34" s="136"/>
      <c r="O34" s="255">
        <f t="shared" si="0"/>
        <v>21.293565891472866</v>
      </c>
      <c r="P34" s="255">
        <f>H34</f>
        <v>21.293565891472866</v>
      </c>
    </row>
    <row r="35" spans="2:16" s="58" customFormat="1" x14ac:dyDescent="0.35">
      <c r="B35" s="882"/>
      <c r="C35" s="63" t="s">
        <v>557</v>
      </c>
      <c r="D35" s="63" t="s">
        <v>514</v>
      </c>
      <c r="E35" s="136" t="s">
        <v>472</v>
      </c>
      <c r="F35" s="136" t="s">
        <v>472</v>
      </c>
      <c r="G35" s="129">
        <v>21.293565891472866</v>
      </c>
      <c r="H35" s="136" t="s">
        <v>472</v>
      </c>
      <c r="I35" s="136" t="s">
        <v>472</v>
      </c>
      <c r="J35" s="132">
        <v>71.95</v>
      </c>
      <c r="K35" s="136"/>
      <c r="O35" s="255">
        <f t="shared" si="0"/>
        <v>21.293565891472866</v>
      </c>
      <c r="P35" s="255">
        <f t="shared" si="1"/>
        <v>71.95</v>
      </c>
    </row>
    <row r="36" spans="2:16" s="58" customFormat="1" x14ac:dyDescent="0.35">
      <c r="B36" s="882"/>
      <c r="C36" s="63" t="s">
        <v>556</v>
      </c>
      <c r="D36" s="63" t="s">
        <v>514</v>
      </c>
      <c r="E36" s="136" t="s">
        <v>472</v>
      </c>
      <c r="F36" s="136" t="s">
        <v>472</v>
      </c>
      <c r="G36" s="129">
        <v>21.293565891472866</v>
      </c>
      <c r="H36" s="136" t="s">
        <v>472</v>
      </c>
      <c r="I36" s="136" t="s">
        <v>472</v>
      </c>
      <c r="J36" s="134" t="s">
        <v>472</v>
      </c>
      <c r="K36" s="136"/>
      <c r="O36" s="255">
        <f t="shared" si="0"/>
        <v>21.293565891472866</v>
      </c>
      <c r="P36" s="255" t="str">
        <f t="shared" si="1"/>
        <v>N.A.</v>
      </c>
    </row>
    <row r="37" spans="2:16" s="58" customFormat="1" x14ac:dyDescent="0.35">
      <c r="B37" s="882"/>
      <c r="C37" s="63" t="s">
        <v>555</v>
      </c>
      <c r="D37" s="63" t="s">
        <v>514</v>
      </c>
      <c r="E37" s="136" t="s">
        <v>472</v>
      </c>
      <c r="F37" s="136" t="s">
        <v>472</v>
      </c>
      <c r="G37" s="129">
        <v>21.293565891472866</v>
      </c>
      <c r="H37" s="129">
        <v>21.293565891472866</v>
      </c>
      <c r="I37" s="129">
        <v>8.9506976744186044</v>
      </c>
      <c r="J37" s="135">
        <v>828.03226547429415</v>
      </c>
      <c r="K37" s="136"/>
      <c r="O37" s="255">
        <f t="shared" si="0"/>
        <v>21.293565891472866</v>
      </c>
      <c r="P37" s="255">
        <f t="shared" si="1"/>
        <v>828.03226547429415</v>
      </c>
    </row>
    <row r="38" spans="2:16" s="58" customFormat="1" x14ac:dyDescent="0.35">
      <c r="E38" s="139"/>
      <c r="F38" s="139"/>
      <c r="G38" s="139"/>
      <c r="H38" s="139"/>
      <c r="I38" s="139"/>
      <c r="J38" s="139"/>
      <c r="K38" s="127"/>
      <c r="O38" s="249"/>
      <c r="P38" s="249"/>
    </row>
    <row r="39" spans="2:16" s="58" customFormat="1" x14ac:dyDescent="0.35">
      <c r="E39" s="139"/>
      <c r="F39" s="139"/>
      <c r="G39" s="139"/>
      <c r="H39" s="139"/>
      <c r="I39" s="139"/>
      <c r="J39" s="139"/>
      <c r="K39" s="127"/>
      <c r="O39" s="249"/>
      <c r="P39" s="249"/>
    </row>
    <row r="40" spans="2:16" s="58" customFormat="1" x14ac:dyDescent="0.35">
      <c r="E40" s="133" t="s">
        <v>588</v>
      </c>
      <c r="F40" s="132" t="s">
        <v>587</v>
      </c>
      <c r="G40" s="132" t="s">
        <v>586</v>
      </c>
      <c r="H40" s="133" t="s">
        <v>585</v>
      </c>
      <c r="I40" s="133" t="s">
        <v>584</v>
      </c>
      <c r="J40" s="133" t="s">
        <v>583</v>
      </c>
      <c r="K40" s="138" t="s">
        <v>582</v>
      </c>
      <c r="O40" s="249" t="s">
        <v>983</v>
      </c>
      <c r="P40" s="249" t="s">
        <v>984</v>
      </c>
    </row>
    <row r="41" spans="2:16" s="58" customFormat="1" ht="16.5" x14ac:dyDescent="0.45">
      <c r="B41" s="65" t="s">
        <v>445</v>
      </c>
      <c r="C41" s="65" t="s">
        <v>581</v>
      </c>
      <c r="D41" s="65" t="s">
        <v>443</v>
      </c>
      <c r="E41" s="131" t="s">
        <v>441</v>
      </c>
      <c r="F41" s="131" t="s">
        <v>441</v>
      </c>
      <c r="G41" s="131" t="s">
        <v>441</v>
      </c>
      <c r="H41" s="131" t="s">
        <v>441</v>
      </c>
      <c r="I41" s="131" t="s">
        <v>441</v>
      </c>
      <c r="J41" s="131" t="s">
        <v>441</v>
      </c>
      <c r="K41" s="137" t="s">
        <v>600</v>
      </c>
      <c r="O41" s="254" t="s">
        <v>441</v>
      </c>
      <c r="P41" s="254" t="s">
        <v>441</v>
      </c>
    </row>
    <row r="42" spans="2:16" s="58" customFormat="1" x14ac:dyDescent="0.35">
      <c r="B42" s="882" t="s">
        <v>309</v>
      </c>
      <c r="C42" s="63" t="s">
        <v>554</v>
      </c>
      <c r="D42" s="63" t="s">
        <v>514</v>
      </c>
      <c r="E42" s="134" t="s">
        <v>472</v>
      </c>
      <c r="F42" s="134" t="s">
        <v>472</v>
      </c>
      <c r="G42" s="132">
        <v>21.293565891472866</v>
      </c>
      <c r="H42" s="132">
        <v>21.293565891472866</v>
      </c>
      <c r="I42" s="134" t="s">
        <v>472</v>
      </c>
      <c r="J42" s="132">
        <v>1041.8036935229597</v>
      </c>
      <c r="K42" s="136"/>
      <c r="O42" s="255">
        <f>IF(G42="","N.A.",G42)</f>
        <v>21.293565891472866</v>
      </c>
      <c r="P42" s="255">
        <f>IF(J42="","N.A.",J42)</f>
        <v>1041.8036935229597</v>
      </c>
    </row>
    <row r="43" spans="2:16" s="58" customFormat="1" x14ac:dyDescent="0.35">
      <c r="B43" s="882"/>
      <c r="C43" s="63" t="s">
        <v>553</v>
      </c>
      <c r="D43" s="63" t="s">
        <v>514</v>
      </c>
      <c r="E43" s="134" t="s">
        <v>472</v>
      </c>
      <c r="F43" s="132">
        <v>21.293565891472866</v>
      </c>
      <c r="G43" s="132">
        <v>21.293565891472866</v>
      </c>
      <c r="H43" s="132">
        <v>21.293565891472866</v>
      </c>
      <c r="I43" s="134" t="s">
        <v>472</v>
      </c>
      <c r="J43" s="135">
        <v>8.9019922480620153</v>
      </c>
      <c r="K43" s="136"/>
      <c r="O43" s="255">
        <f>IF(G43="","N.A.",G43)</f>
        <v>21.293565891472866</v>
      </c>
      <c r="P43" s="255">
        <f>IF(J43="","N.A.",J43)</f>
        <v>8.9019922480620153</v>
      </c>
    </row>
    <row r="44" spans="2:16" s="58" customFormat="1" x14ac:dyDescent="0.35">
      <c r="B44" s="882"/>
      <c r="C44" s="63" t="s">
        <v>552</v>
      </c>
      <c r="D44" s="63" t="s">
        <v>514</v>
      </c>
      <c r="E44" s="134" t="s">
        <v>472</v>
      </c>
      <c r="F44" s="134" t="s">
        <v>472</v>
      </c>
      <c r="G44" s="132">
        <v>21.293565891472866</v>
      </c>
      <c r="H44" s="132">
        <v>21.293565891472866</v>
      </c>
      <c r="I44" s="134" t="s">
        <v>472</v>
      </c>
      <c r="J44" s="135">
        <v>444.94340664702185</v>
      </c>
      <c r="K44" s="136"/>
      <c r="O44" s="255">
        <f>IF(G44="","N.A.",G44)</f>
        <v>21.293565891472866</v>
      </c>
      <c r="P44" s="255">
        <f>IF(J44="","N.A.",J44)</f>
        <v>444.94340664702185</v>
      </c>
    </row>
    <row r="45" spans="2:16" s="58" customFormat="1" x14ac:dyDescent="0.35">
      <c r="E45" s="126"/>
      <c r="F45" s="126"/>
      <c r="G45" s="126"/>
      <c r="H45" s="126"/>
      <c r="I45" s="126"/>
      <c r="J45" s="126"/>
      <c r="K45" s="127"/>
      <c r="O45" s="249"/>
      <c r="P45" s="249"/>
    </row>
    <row r="46" spans="2:16" s="58" customFormat="1" x14ac:dyDescent="0.35">
      <c r="E46" s="126"/>
      <c r="F46" s="126"/>
      <c r="G46" s="126"/>
      <c r="H46" s="126"/>
      <c r="I46" s="126"/>
      <c r="J46" s="126"/>
      <c r="K46" s="127"/>
      <c r="O46" s="249"/>
      <c r="P46" s="249"/>
    </row>
    <row r="47" spans="2:16" s="58" customFormat="1" x14ac:dyDescent="0.35">
      <c r="E47" s="133" t="s">
        <v>588</v>
      </c>
      <c r="F47" s="132" t="s">
        <v>587</v>
      </c>
      <c r="G47" s="132" t="s">
        <v>586</v>
      </c>
      <c r="H47" s="133" t="s">
        <v>585</v>
      </c>
      <c r="I47" s="133" t="s">
        <v>584</v>
      </c>
      <c r="J47" s="133" t="s">
        <v>583</v>
      </c>
      <c r="K47" s="132" t="s">
        <v>582</v>
      </c>
      <c r="O47" s="249" t="s">
        <v>983</v>
      </c>
      <c r="P47" s="249" t="s">
        <v>984</v>
      </c>
    </row>
    <row r="48" spans="2:16" s="58" customFormat="1" ht="16.5" x14ac:dyDescent="0.45">
      <c r="B48" s="65" t="s">
        <v>445</v>
      </c>
      <c r="C48" s="65" t="s">
        <v>581</v>
      </c>
      <c r="D48" s="65" t="s">
        <v>443</v>
      </c>
      <c r="E48" s="131" t="s">
        <v>441</v>
      </c>
      <c r="F48" s="131" t="s">
        <v>441</v>
      </c>
      <c r="G48" s="131" t="s">
        <v>441</v>
      </c>
      <c r="H48" s="131" t="s">
        <v>441</v>
      </c>
      <c r="I48" s="131" t="s">
        <v>441</v>
      </c>
      <c r="J48" s="131" t="s">
        <v>441</v>
      </c>
      <c r="K48" s="131" t="s">
        <v>441</v>
      </c>
      <c r="O48" s="254" t="s">
        <v>441</v>
      </c>
      <c r="P48" s="254" t="s">
        <v>441</v>
      </c>
    </row>
    <row r="49" spans="2:16" s="58" customFormat="1" x14ac:dyDescent="0.35">
      <c r="B49" s="882" t="s">
        <v>599</v>
      </c>
      <c r="C49" s="63" t="s">
        <v>598</v>
      </c>
      <c r="D49" s="63" t="s">
        <v>514</v>
      </c>
      <c r="E49" s="134" t="s">
        <v>472</v>
      </c>
      <c r="F49" s="129">
        <v>21.293565891472866</v>
      </c>
      <c r="G49" s="129">
        <v>21.293565891472866</v>
      </c>
      <c r="H49" s="129">
        <v>21.293565891472866</v>
      </c>
      <c r="I49" s="129">
        <v>8.9506976744186044</v>
      </c>
      <c r="J49" s="135">
        <v>446.24149999999997</v>
      </c>
      <c r="K49" s="135">
        <v>8.9506976744186044</v>
      </c>
      <c r="O49" s="255">
        <f>IF(G49="","N.A.",G49)</f>
        <v>21.293565891472866</v>
      </c>
      <c r="P49" s="255">
        <f>IF(J49="","N.A.",J49)</f>
        <v>446.24149999999997</v>
      </c>
    </row>
    <row r="50" spans="2:16" s="58" customFormat="1" x14ac:dyDescent="0.35">
      <c r="B50" s="882"/>
      <c r="C50" s="63" t="s">
        <v>597</v>
      </c>
      <c r="D50" s="63" t="s">
        <v>514</v>
      </c>
      <c r="E50" s="134" t="s">
        <v>472</v>
      </c>
      <c r="F50" s="134" t="s">
        <v>472</v>
      </c>
      <c r="G50" s="134" t="s">
        <v>472</v>
      </c>
      <c r="H50" s="129">
        <v>21.293565891472866</v>
      </c>
      <c r="I50" s="129">
        <v>8.9506976744186044</v>
      </c>
      <c r="J50" s="135">
        <v>626.87486615417743</v>
      </c>
      <c r="K50" s="135">
        <v>8.9506976744186044</v>
      </c>
      <c r="O50" s="255">
        <f>H50</f>
        <v>21.293565891472866</v>
      </c>
      <c r="P50" s="255">
        <f>IF(J50="","N.A.",J50)</f>
        <v>626.87486615417743</v>
      </c>
    </row>
    <row r="51" spans="2:16" s="58" customFormat="1" x14ac:dyDescent="0.35">
      <c r="B51" s="882"/>
      <c r="C51" s="63" t="s">
        <v>596</v>
      </c>
      <c r="D51" s="63" t="s">
        <v>514</v>
      </c>
      <c r="E51" s="134" t="s">
        <v>472</v>
      </c>
      <c r="F51" s="134" t="s">
        <v>472</v>
      </c>
      <c r="G51" s="134" t="s">
        <v>472</v>
      </c>
      <c r="H51" s="129">
        <v>21.293565891472866</v>
      </c>
      <c r="I51" s="129">
        <v>8.9506976744186044</v>
      </c>
      <c r="J51" s="135">
        <v>578.95913371117013</v>
      </c>
      <c r="K51" s="135">
        <v>8.9506976744186044</v>
      </c>
      <c r="O51" s="255">
        <f>H51</f>
        <v>21.293565891472866</v>
      </c>
      <c r="P51" s="255">
        <f>IF(J51="","N.A.",J51)</f>
        <v>578.95913371117013</v>
      </c>
    </row>
    <row r="52" spans="2:16" s="58" customFormat="1" x14ac:dyDescent="0.35">
      <c r="B52" s="882"/>
      <c r="C52" s="63" t="s">
        <v>595</v>
      </c>
      <c r="D52" s="63" t="s">
        <v>514</v>
      </c>
      <c r="E52" s="134" t="s">
        <v>472</v>
      </c>
      <c r="F52" s="134" t="s">
        <v>472</v>
      </c>
      <c r="G52" s="134" t="s">
        <v>472</v>
      </c>
      <c r="H52" s="129">
        <v>21.293565891472866</v>
      </c>
      <c r="I52" s="129">
        <v>8.9506976744186044</v>
      </c>
      <c r="J52" s="135">
        <v>587.34438688869636</v>
      </c>
      <c r="K52" s="135">
        <v>8.9506976744186044</v>
      </c>
      <c r="O52" s="255">
        <f>H52</f>
        <v>21.293565891472866</v>
      </c>
      <c r="P52" s="255">
        <f>IF(J52="","N.A.",J52)</f>
        <v>587.34438688869636</v>
      </c>
    </row>
    <row r="53" spans="2:16" s="58" customFormat="1" x14ac:dyDescent="0.35">
      <c r="B53" s="882"/>
      <c r="C53" s="63" t="s">
        <v>594</v>
      </c>
      <c r="D53" s="63" t="s">
        <v>514</v>
      </c>
      <c r="E53" s="134" t="s">
        <v>472</v>
      </c>
      <c r="F53" s="134" t="s">
        <v>472</v>
      </c>
      <c r="G53" s="129">
        <v>21.293565891472866</v>
      </c>
      <c r="H53" s="129">
        <v>21.293565891472866</v>
      </c>
      <c r="I53" s="129">
        <v>8.9506976744186044</v>
      </c>
      <c r="J53" s="132">
        <v>467.04579999999999</v>
      </c>
      <c r="K53" s="132">
        <v>8.9506976744186044</v>
      </c>
      <c r="O53" s="255">
        <f>H53</f>
        <v>21.293565891472866</v>
      </c>
      <c r="P53" s="255">
        <f>IF(J53="","N.A.",J53)</f>
        <v>467.04579999999999</v>
      </c>
    </row>
    <row r="54" spans="2:16" s="58" customFormat="1" x14ac:dyDescent="0.35">
      <c r="E54" s="126"/>
      <c r="F54" s="126"/>
      <c r="G54" s="126"/>
      <c r="H54" s="126"/>
      <c r="I54" s="126"/>
      <c r="J54" s="126"/>
      <c r="K54" s="127"/>
      <c r="O54" s="249"/>
      <c r="P54" s="249"/>
    </row>
    <row r="55" spans="2:16" s="58" customFormat="1" x14ac:dyDescent="0.35">
      <c r="E55" s="126"/>
      <c r="F55" s="126"/>
      <c r="G55" s="126"/>
      <c r="H55" s="126"/>
      <c r="I55" s="126"/>
      <c r="J55" s="126"/>
      <c r="K55" s="127"/>
      <c r="O55" s="249"/>
      <c r="P55" s="249"/>
    </row>
    <row r="56" spans="2:16" s="58" customFormat="1" x14ac:dyDescent="0.35">
      <c r="E56" s="133" t="s">
        <v>588</v>
      </c>
      <c r="F56" s="132" t="s">
        <v>587</v>
      </c>
      <c r="G56" s="132" t="s">
        <v>586</v>
      </c>
      <c r="H56" s="133" t="s">
        <v>585</v>
      </c>
      <c r="I56" s="133" t="s">
        <v>584</v>
      </c>
      <c r="J56" s="133" t="s">
        <v>583</v>
      </c>
      <c r="K56" s="132" t="s">
        <v>582</v>
      </c>
      <c r="O56" s="249" t="s">
        <v>983</v>
      </c>
      <c r="P56" s="249" t="s">
        <v>984</v>
      </c>
    </row>
    <row r="57" spans="2:16" s="58" customFormat="1" ht="16.5" x14ac:dyDescent="0.45">
      <c r="B57" s="65" t="s">
        <v>445</v>
      </c>
      <c r="C57" s="65" t="s">
        <v>581</v>
      </c>
      <c r="D57" s="65" t="s">
        <v>443</v>
      </c>
      <c r="E57" s="131" t="s">
        <v>441</v>
      </c>
      <c r="F57" s="131" t="s">
        <v>441</v>
      </c>
      <c r="G57" s="131" t="s">
        <v>441</v>
      </c>
      <c r="H57" s="131" t="s">
        <v>441</v>
      </c>
      <c r="I57" s="131" t="s">
        <v>441</v>
      </c>
      <c r="J57" s="131" t="s">
        <v>441</v>
      </c>
      <c r="K57" s="131" t="s">
        <v>441</v>
      </c>
      <c r="O57" s="254" t="s">
        <v>441</v>
      </c>
      <c r="P57" s="254" t="s">
        <v>441</v>
      </c>
    </row>
    <row r="58" spans="2:16" s="58" customFormat="1" x14ac:dyDescent="0.35">
      <c r="B58" s="882" t="s">
        <v>547</v>
      </c>
      <c r="C58" s="63" t="s">
        <v>593</v>
      </c>
      <c r="D58" s="63" t="s">
        <v>514</v>
      </c>
      <c r="E58" s="128" t="s">
        <v>472</v>
      </c>
      <c r="F58" s="129">
        <v>21.293565891472866</v>
      </c>
      <c r="G58" s="128" t="s">
        <v>472</v>
      </c>
      <c r="H58" s="128" t="s">
        <v>472</v>
      </c>
      <c r="I58" s="128" t="s">
        <v>472</v>
      </c>
      <c r="J58" s="129">
        <v>8.9019922480620153</v>
      </c>
      <c r="K58" s="128" t="s">
        <v>472</v>
      </c>
      <c r="O58" s="255">
        <f>IF(F58="","N.A.",F58)</f>
        <v>21.293565891472866</v>
      </c>
      <c r="P58" s="255">
        <f>IF(J58="","N.A.",J58)</f>
        <v>8.9019922480620153</v>
      </c>
    </row>
    <row r="59" spans="2:16" s="58" customFormat="1" x14ac:dyDescent="0.35">
      <c r="B59" s="882"/>
      <c r="C59" s="63" t="s">
        <v>592</v>
      </c>
      <c r="D59" s="63" t="s">
        <v>514</v>
      </c>
      <c r="E59" s="128" t="s">
        <v>472</v>
      </c>
      <c r="F59" s="129">
        <v>21.293565891472866</v>
      </c>
      <c r="G59" s="128" t="s">
        <v>472</v>
      </c>
      <c r="H59" s="129">
        <v>21.293565891472866</v>
      </c>
      <c r="I59" s="128" t="s">
        <v>472</v>
      </c>
      <c r="J59" s="129">
        <v>8.9019922480620153</v>
      </c>
      <c r="K59" s="128" t="s">
        <v>472</v>
      </c>
      <c r="O59" s="255">
        <f>IF(F59="","N.A.",F59)</f>
        <v>21.293565891472866</v>
      </c>
      <c r="P59" s="255">
        <f>IF(J59="","N.A.",J59)</f>
        <v>8.9019922480620153</v>
      </c>
    </row>
    <row r="60" spans="2:16" s="58" customFormat="1" x14ac:dyDescent="0.35">
      <c r="B60" s="882"/>
      <c r="C60" s="63" t="s">
        <v>591</v>
      </c>
      <c r="D60" s="63" t="s">
        <v>514</v>
      </c>
      <c r="E60" s="128" t="s">
        <v>472</v>
      </c>
      <c r="F60" s="129">
        <v>21.293565891472866</v>
      </c>
      <c r="G60" s="128" t="s">
        <v>472</v>
      </c>
      <c r="H60" s="129">
        <v>21.293565891472866</v>
      </c>
      <c r="I60" s="128" t="s">
        <v>472</v>
      </c>
      <c r="J60" s="129">
        <v>8.9019922480620153</v>
      </c>
      <c r="K60" s="128" t="s">
        <v>472</v>
      </c>
      <c r="O60" s="255">
        <f>IF(F60="","N.A.",F60)</f>
        <v>21.293565891472866</v>
      </c>
      <c r="P60" s="255">
        <f>IF(J60="","N.A.",J60)</f>
        <v>8.9019922480620153</v>
      </c>
    </row>
    <row r="61" spans="2:16" s="58" customFormat="1" x14ac:dyDescent="0.35">
      <c r="B61" s="882"/>
      <c r="C61" s="63" t="s">
        <v>590</v>
      </c>
      <c r="D61" s="63" t="s">
        <v>514</v>
      </c>
      <c r="E61" s="128" t="s">
        <v>472</v>
      </c>
      <c r="F61" s="129">
        <v>21.293565891472866</v>
      </c>
      <c r="G61" s="128" t="s">
        <v>472</v>
      </c>
      <c r="H61" s="129">
        <v>21.293565891472866</v>
      </c>
      <c r="I61" s="128" t="s">
        <v>472</v>
      </c>
      <c r="J61" s="129">
        <v>8.9019922480620153</v>
      </c>
      <c r="K61" s="128" t="s">
        <v>472</v>
      </c>
      <c r="O61" s="255">
        <f>IF(F61="","N.A.",F61)</f>
        <v>21.293565891472866</v>
      </c>
      <c r="P61" s="255">
        <f>IF(J61="","N.A.",J61)</f>
        <v>8.9019922480620153</v>
      </c>
    </row>
    <row r="62" spans="2:16" s="58" customFormat="1" x14ac:dyDescent="0.35">
      <c r="B62" s="882"/>
      <c r="C62" s="63" t="s">
        <v>589</v>
      </c>
      <c r="D62" s="63" t="s">
        <v>514</v>
      </c>
      <c r="E62" s="128" t="s">
        <v>472</v>
      </c>
      <c r="F62" s="129">
        <v>21.293565891472866</v>
      </c>
      <c r="G62" s="128" t="s">
        <v>472</v>
      </c>
      <c r="H62" s="128" t="s">
        <v>472</v>
      </c>
      <c r="I62" s="128" t="s">
        <v>472</v>
      </c>
      <c r="J62" s="129">
        <v>8.9019922480620153</v>
      </c>
      <c r="K62" s="128" t="s">
        <v>472</v>
      </c>
      <c r="O62" s="255">
        <f>IF(F62="","N.A.",F62)</f>
        <v>21.293565891472866</v>
      </c>
      <c r="P62" s="255">
        <f>IF(J62="","N.A.",J62)</f>
        <v>8.9019922480620153</v>
      </c>
    </row>
    <row r="63" spans="2:16" s="58" customFormat="1" x14ac:dyDescent="0.35">
      <c r="E63" s="126"/>
      <c r="F63" s="126"/>
      <c r="G63" s="126"/>
      <c r="H63" s="126"/>
      <c r="I63" s="127"/>
      <c r="J63" s="126"/>
      <c r="K63" s="127"/>
      <c r="O63" s="249"/>
      <c r="P63" s="249"/>
    </row>
    <row r="64" spans="2:16" s="58" customFormat="1" x14ac:dyDescent="0.35">
      <c r="E64" s="126"/>
      <c r="F64" s="126"/>
      <c r="G64" s="126"/>
      <c r="H64" s="126"/>
      <c r="I64" s="126"/>
      <c r="J64" s="126"/>
      <c r="K64" s="127"/>
      <c r="O64" s="249"/>
      <c r="P64" s="249"/>
    </row>
    <row r="65" spans="2:16" s="58" customFormat="1" x14ac:dyDescent="0.35">
      <c r="E65" s="133" t="s">
        <v>588</v>
      </c>
      <c r="F65" s="132" t="s">
        <v>587</v>
      </c>
      <c r="G65" s="132" t="s">
        <v>586</v>
      </c>
      <c r="H65" s="133" t="s">
        <v>585</v>
      </c>
      <c r="I65" s="133" t="s">
        <v>584</v>
      </c>
      <c r="J65" s="133" t="s">
        <v>583</v>
      </c>
      <c r="K65" s="132" t="s">
        <v>582</v>
      </c>
      <c r="O65" s="249" t="s">
        <v>983</v>
      </c>
      <c r="P65" s="249" t="s">
        <v>984</v>
      </c>
    </row>
    <row r="66" spans="2:16" s="58" customFormat="1" ht="16.5" x14ac:dyDescent="0.45">
      <c r="B66" s="65" t="s">
        <v>445</v>
      </c>
      <c r="C66" s="65" t="s">
        <v>581</v>
      </c>
      <c r="D66" s="65" t="s">
        <v>443</v>
      </c>
      <c r="E66" s="131" t="s">
        <v>441</v>
      </c>
      <c r="F66" s="131" t="s">
        <v>441</v>
      </c>
      <c r="G66" s="131" t="s">
        <v>441</v>
      </c>
      <c r="H66" s="131" t="s">
        <v>441</v>
      </c>
      <c r="I66" s="131" t="s">
        <v>441</v>
      </c>
      <c r="J66" s="131" t="s">
        <v>441</v>
      </c>
      <c r="K66" s="131" t="s">
        <v>441</v>
      </c>
      <c r="O66" s="254" t="s">
        <v>441</v>
      </c>
      <c r="P66" s="254" t="s">
        <v>441</v>
      </c>
    </row>
    <row r="67" spans="2:16" s="58" customFormat="1" x14ac:dyDescent="0.35">
      <c r="B67" s="882" t="s">
        <v>538</v>
      </c>
      <c r="C67" s="63" t="s">
        <v>537</v>
      </c>
      <c r="D67" s="63" t="s">
        <v>514</v>
      </c>
      <c r="E67" s="128" t="s">
        <v>472</v>
      </c>
      <c r="F67" s="129">
        <v>21.293565891472866</v>
      </c>
      <c r="G67" s="129">
        <v>21.293565891472866</v>
      </c>
      <c r="H67" s="129">
        <v>21.293565891472866</v>
      </c>
      <c r="I67" s="128" t="s">
        <v>472</v>
      </c>
      <c r="J67" s="129">
        <v>8.9019922480620153</v>
      </c>
      <c r="K67" s="128" t="s">
        <v>472</v>
      </c>
      <c r="O67" s="255">
        <f>IF(F67="","N.A.",F67)</f>
        <v>21.293565891472866</v>
      </c>
      <c r="P67" s="255">
        <f>IF(J67="","N.A.",J67)</f>
        <v>8.9019922480620153</v>
      </c>
    </row>
    <row r="68" spans="2:16" s="58" customFormat="1" x14ac:dyDescent="0.35">
      <c r="B68" s="882"/>
      <c r="C68" s="63" t="s">
        <v>536</v>
      </c>
      <c r="D68" s="63" t="s">
        <v>514</v>
      </c>
      <c r="E68" s="128" t="s">
        <v>472</v>
      </c>
      <c r="F68" s="129">
        <v>21.293565891472866</v>
      </c>
      <c r="G68" s="129">
        <v>21.293565891472866</v>
      </c>
      <c r="H68" s="129">
        <v>21.293565891472866</v>
      </c>
      <c r="I68" s="128" t="s">
        <v>472</v>
      </c>
      <c r="J68" s="129">
        <v>8.9019922480620153</v>
      </c>
      <c r="K68" s="128" t="s">
        <v>472</v>
      </c>
      <c r="O68" s="255">
        <f>IF(F68="","N.A.",F68)</f>
        <v>21.293565891472866</v>
      </c>
      <c r="P68" s="255">
        <f>IF(J68="","N.A.",J68)</f>
        <v>8.9019922480620153</v>
      </c>
    </row>
    <row r="69" spans="2:16" s="58" customFormat="1" x14ac:dyDescent="0.35">
      <c r="B69" s="882"/>
      <c r="C69" s="63" t="s">
        <v>535</v>
      </c>
      <c r="D69" s="63" t="s">
        <v>514</v>
      </c>
      <c r="E69" s="128" t="s">
        <v>472</v>
      </c>
      <c r="F69" s="129">
        <v>21.293565891472866</v>
      </c>
      <c r="G69" s="129">
        <v>21.293565891472866</v>
      </c>
      <c r="H69" s="129">
        <v>21.293565891472866</v>
      </c>
      <c r="I69" s="128" t="s">
        <v>472</v>
      </c>
      <c r="J69" s="129">
        <v>8.9019922480620153</v>
      </c>
      <c r="K69" s="128" t="s">
        <v>472</v>
      </c>
      <c r="O69" s="255">
        <f>IF(F69="","N.A.",F69)</f>
        <v>21.293565891472866</v>
      </c>
      <c r="P69" s="255">
        <f>IF(J69="","N.A.",J69)</f>
        <v>8.9019922480620153</v>
      </c>
    </row>
    <row r="70" spans="2:16" s="58" customFormat="1" x14ac:dyDescent="0.35">
      <c r="B70" s="882"/>
      <c r="C70" s="63" t="s">
        <v>534</v>
      </c>
      <c r="D70" s="63" t="s">
        <v>514</v>
      </c>
      <c r="E70" s="128" t="s">
        <v>472</v>
      </c>
      <c r="F70" s="129">
        <v>21.293565891472866</v>
      </c>
      <c r="G70" s="129">
        <v>21.293565891472866</v>
      </c>
      <c r="H70" s="129">
        <v>21.293565891472866</v>
      </c>
      <c r="I70" s="128" t="s">
        <v>472</v>
      </c>
      <c r="J70" s="129">
        <v>8.9019922480620153</v>
      </c>
      <c r="K70" s="128" t="s">
        <v>472</v>
      </c>
      <c r="O70" s="255">
        <f>IF(F70="","N.A.",F70)</f>
        <v>21.293565891472866</v>
      </c>
      <c r="P70" s="255">
        <f>IF(J70="","N.A.",J70)</f>
        <v>8.9019922480620153</v>
      </c>
    </row>
    <row r="71" spans="2:16" s="58" customFormat="1" x14ac:dyDescent="0.35">
      <c r="E71" s="126"/>
      <c r="F71" s="126"/>
      <c r="G71" s="126"/>
      <c r="H71" s="126"/>
      <c r="I71" s="126"/>
      <c r="J71" s="126"/>
      <c r="K71" s="127"/>
      <c r="O71" s="255"/>
      <c r="P71" s="255"/>
    </row>
    <row r="72" spans="2:16" s="58" customFormat="1" x14ac:dyDescent="0.35">
      <c r="E72" s="126"/>
      <c r="F72" s="126"/>
      <c r="G72" s="126"/>
      <c r="H72" s="126"/>
      <c r="I72" s="126"/>
      <c r="J72" s="126"/>
      <c r="K72" s="127"/>
      <c r="O72" s="249"/>
      <c r="P72" s="249"/>
    </row>
    <row r="73" spans="2:16" s="58" customFormat="1" x14ac:dyDescent="0.35">
      <c r="E73" s="133" t="s">
        <v>588</v>
      </c>
      <c r="F73" s="132" t="s">
        <v>587</v>
      </c>
      <c r="G73" s="132" t="s">
        <v>586</v>
      </c>
      <c r="H73" s="133" t="s">
        <v>585</v>
      </c>
      <c r="I73" s="133" t="s">
        <v>584</v>
      </c>
      <c r="J73" s="133" t="s">
        <v>583</v>
      </c>
      <c r="K73" s="132" t="s">
        <v>582</v>
      </c>
      <c r="O73" s="249" t="s">
        <v>983</v>
      </c>
      <c r="P73" s="249" t="s">
        <v>984</v>
      </c>
    </row>
    <row r="74" spans="2:16" s="58" customFormat="1" ht="16.5" x14ac:dyDescent="0.45">
      <c r="B74" s="65" t="s">
        <v>445</v>
      </c>
      <c r="C74" s="65" t="s">
        <v>581</v>
      </c>
      <c r="D74" s="65" t="s">
        <v>443</v>
      </c>
      <c r="E74" s="131" t="s">
        <v>441</v>
      </c>
      <c r="F74" s="131" t="s">
        <v>441</v>
      </c>
      <c r="G74" s="131" t="s">
        <v>441</v>
      </c>
      <c r="H74" s="131" t="s">
        <v>441</v>
      </c>
      <c r="I74" s="131" t="s">
        <v>441</v>
      </c>
      <c r="J74" s="131" t="s">
        <v>441</v>
      </c>
      <c r="K74" s="131" t="s">
        <v>441</v>
      </c>
      <c r="O74" s="254" t="s">
        <v>441</v>
      </c>
      <c r="P74" s="254" t="s">
        <v>441</v>
      </c>
    </row>
    <row r="75" spans="2:16" s="58" customFormat="1" x14ac:dyDescent="0.35">
      <c r="B75" s="882" t="s">
        <v>533</v>
      </c>
      <c r="C75" s="63" t="s">
        <v>532</v>
      </c>
      <c r="D75" s="63" t="s">
        <v>514</v>
      </c>
      <c r="E75" s="128" t="s">
        <v>472</v>
      </c>
      <c r="F75" s="129">
        <v>21.293565891472866</v>
      </c>
      <c r="G75" s="129">
        <v>21.293565891472866</v>
      </c>
      <c r="H75" s="129">
        <v>21.293565891472866</v>
      </c>
      <c r="I75" s="128" t="s">
        <v>472</v>
      </c>
      <c r="J75" s="129">
        <v>8.9019922480620153</v>
      </c>
      <c r="K75" s="128" t="s">
        <v>472</v>
      </c>
      <c r="O75" s="255">
        <f>IF(F75="","N.A.",F75)</f>
        <v>21.293565891472866</v>
      </c>
      <c r="P75" s="255">
        <f>IF(J75="","N.A.",J75)</f>
        <v>8.9019922480620153</v>
      </c>
    </row>
    <row r="76" spans="2:16" s="58" customFormat="1" x14ac:dyDescent="0.35">
      <c r="B76" s="882"/>
      <c r="C76" s="63" t="s">
        <v>531</v>
      </c>
      <c r="D76" s="63" t="s">
        <v>514</v>
      </c>
      <c r="E76" s="128" t="s">
        <v>472</v>
      </c>
      <c r="F76" s="129">
        <v>21.293565891472866</v>
      </c>
      <c r="G76" s="129">
        <v>21.293565891472866</v>
      </c>
      <c r="H76" s="129">
        <v>21.293565891472866</v>
      </c>
      <c r="I76" s="128" t="s">
        <v>472</v>
      </c>
      <c r="J76" s="129">
        <v>8.9019922480620153</v>
      </c>
      <c r="K76" s="128" t="s">
        <v>472</v>
      </c>
      <c r="O76" s="255">
        <f t="shared" ref="O76:O83" si="2">IF(F76="","N.A.",F76)</f>
        <v>21.293565891472866</v>
      </c>
      <c r="P76" s="255">
        <f t="shared" ref="P76:P83" si="3">IF(J76="","N.A.",J76)</f>
        <v>8.9019922480620153</v>
      </c>
    </row>
    <row r="77" spans="2:16" s="58" customFormat="1" x14ac:dyDescent="0.35">
      <c r="B77" s="882"/>
      <c r="C77" s="63" t="s">
        <v>530</v>
      </c>
      <c r="D77" s="63" t="s">
        <v>514</v>
      </c>
      <c r="E77" s="128" t="s">
        <v>472</v>
      </c>
      <c r="F77" s="129">
        <v>21.293565891472866</v>
      </c>
      <c r="G77" s="129">
        <v>21.293565891472866</v>
      </c>
      <c r="H77" s="129">
        <v>21.293565891472866</v>
      </c>
      <c r="I77" s="128" t="s">
        <v>472</v>
      </c>
      <c r="J77" s="129">
        <v>8.9019922480620153</v>
      </c>
      <c r="K77" s="128" t="s">
        <v>472</v>
      </c>
      <c r="O77" s="255">
        <f t="shared" si="2"/>
        <v>21.293565891472866</v>
      </c>
      <c r="P77" s="255">
        <f t="shared" si="3"/>
        <v>8.9019922480620153</v>
      </c>
    </row>
    <row r="78" spans="2:16" s="58" customFormat="1" x14ac:dyDescent="0.35">
      <c r="B78" s="882"/>
      <c r="C78" s="63" t="s">
        <v>529</v>
      </c>
      <c r="D78" s="63" t="s">
        <v>514</v>
      </c>
      <c r="E78" s="128" t="s">
        <v>472</v>
      </c>
      <c r="F78" s="129">
        <v>21.293565891472866</v>
      </c>
      <c r="G78" s="129">
        <v>21.293565891472866</v>
      </c>
      <c r="H78" s="129">
        <v>21.293565891472866</v>
      </c>
      <c r="I78" s="128" t="s">
        <v>472</v>
      </c>
      <c r="J78" s="129">
        <v>8.9019922480620153</v>
      </c>
      <c r="K78" s="128" t="s">
        <v>472</v>
      </c>
      <c r="O78" s="255">
        <f t="shared" si="2"/>
        <v>21.293565891472866</v>
      </c>
      <c r="P78" s="255">
        <f t="shared" si="3"/>
        <v>8.9019922480620153</v>
      </c>
    </row>
    <row r="79" spans="2:16" s="58" customFormat="1" x14ac:dyDescent="0.35">
      <c r="B79" s="882"/>
      <c r="C79" s="63" t="s">
        <v>528</v>
      </c>
      <c r="D79" s="63" t="s">
        <v>514</v>
      </c>
      <c r="E79" s="128" t="s">
        <v>472</v>
      </c>
      <c r="F79" s="129">
        <v>21.293565891472866</v>
      </c>
      <c r="G79" s="129">
        <v>21.293565891472866</v>
      </c>
      <c r="H79" s="129">
        <v>21.293565891472866</v>
      </c>
      <c r="I79" s="128" t="s">
        <v>472</v>
      </c>
      <c r="J79" s="129">
        <v>8.9019922480620153</v>
      </c>
      <c r="K79" s="128" t="s">
        <v>472</v>
      </c>
      <c r="O79" s="255">
        <f t="shared" si="2"/>
        <v>21.293565891472866</v>
      </c>
      <c r="P79" s="255">
        <f t="shared" si="3"/>
        <v>8.9019922480620153</v>
      </c>
    </row>
    <row r="80" spans="2:16" s="58" customFormat="1" x14ac:dyDescent="0.35">
      <c r="B80" s="882"/>
      <c r="C80" s="63" t="s">
        <v>527</v>
      </c>
      <c r="D80" s="63" t="s">
        <v>514</v>
      </c>
      <c r="E80" s="128" t="s">
        <v>472</v>
      </c>
      <c r="F80" s="129">
        <v>21.293565891472866</v>
      </c>
      <c r="G80" s="129">
        <v>21.293565891472866</v>
      </c>
      <c r="H80" s="129">
        <v>21.293565891472866</v>
      </c>
      <c r="I80" s="128" t="s">
        <v>472</v>
      </c>
      <c r="J80" s="129">
        <v>8.9019922480620153</v>
      </c>
      <c r="K80" s="128" t="s">
        <v>472</v>
      </c>
      <c r="O80" s="255">
        <f t="shared" si="2"/>
        <v>21.293565891472866</v>
      </c>
      <c r="P80" s="255">
        <f t="shared" si="3"/>
        <v>8.9019922480620153</v>
      </c>
    </row>
    <row r="81" spans="2:16" s="58" customFormat="1" x14ac:dyDescent="0.35">
      <c r="B81" s="882"/>
      <c r="C81" s="63" t="s">
        <v>526</v>
      </c>
      <c r="D81" s="63" t="s">
        <v>514</v>
      </c>
      <c r="E81" s="128" t="s">
        <v>472</v>
      </c>
      <c r="F81" s="129">
        <v>21.293565891472866</v>
      </c>
      <c r="G81" s="129">
        <v>21.293565891472866</v>
      </c>
      <c r="H81" s="129">
        <v>21.293565891472866</v>
      </c>
      <c r="I81" s="128" t="s">
        <v>472</v>
      </c>
      <c r="J81" s="129">
        <v>8.9019922480620153</v>
      </c>
      <c r="K81" s="128" t="s">
        <v>472</v>
      </c>
      <c r="O81" s="255">
        <f t="shared" si="2"/>
        <v>21.293565891472866</v>
      </c>
      <c r="P81" s="255">
        <f t="shared" si="3"/>
        <v>8.9019922480620153</v>
      </c>
    </row>
    <row r="82" spans="2:16" s="58" customFormat="1" x14ac:dyDescent="0.35">
      <c r="B82" s="882"/>
      <c r="C82" s="63" t="s">
        <v>525</v>
      </c>
      <c r="D82" s="63" t="s">
        <v>514</v>
      </c>
      <c r="E82" s="128" t="s">
        <v>472</v>
      </c>
      <c r="F82" s="129">
        <v>21.293565891472866</v>
      </c>
      <c r="G82" s="129">
        <v>21.293565891472866</v>
      </c>
      <c r="H82" s="129">
        <v>21.293565891472866</v>
      </c>
      <c r="I82" s="128" t="s">
        <v>472</v>
      </c>
      <c r="J82" s="129">
        <v>8.9019922480620153</v>
      </c>
      <c r="K82" s="128" t="s">
        <v>472</v>
      </c>
      <c r="O82" s="255">
        <f t="shared" si="2"/>
        <v>21.293565891472866</v>
      </c>
      <c r="P82" s="255">
        <f t="shared" si="3"/>
        <v>8.9019922480620153</v>
      </c>
    </row>
    <row r="83" spans="2:16" s="58" customFormat="1" x14ac:dyDescent="0.35">
      <c r="B83" s="882"/>
      <c r="C83" s="63" t="s">
        <v>524</v>
      </c>
      <c r="D83" s="63" t="s">
        <v>514</v>
      </c>
      <c r="E83" s="128" t="s">
        <v>472</v>
      </c>
      <c r="F83" s="129">
        <v>21.293565891472866</v>
      </c>
      <c r="G83" s="129">
        <v>21.293565891472866</v>
      </c>
      <c r="H83" s="129">
        <v>21.293565891472866</v>
      </c>
      <c r="I83" s="128" t="s">
        <v>472</v>
      </c>
      <c r="J83" s="129">
        <v>8.9019922480620153</v>
      </c>
      <c r="K83" s="128" t="s">
        <v>472</v>
      </c>
      <c r="O83" s="255">
        <f t="shared" si="2"/>
        <v>21.293565891472866</v>
      </c>
      <c r="P83" s="255">
        <f t="shared" si="3"/>
        <v>8.9019922480620153</v>
      </c>
    </row>
    <row r="84" spans="2:16" s="58" customFormat="1" x14ac:dyDescent="0.35">
      <c r="E84" s="126"/>
      <c r="F84" s="126"/>
      <c r="G84" s="126"/>
      <c r="H84" s="126"/>
      <c r="I84" s="126"/>
      <c r="J84" s="126"/>
      <c r="K84" s="127"/>
      <c r="O84" s="249"/>
      <c r="P84" s="249"/>
    </row>
    <row r="85" spans="2:16" s="58" customFormat="1" x14ac:dyDescent="0.35">
      <c r="E85" s="126"/>
      <c r="F85" s="126"/>
      <c r="G85" s="126"/>
      <c r="H85" s="126"/>
      <c r="I85" s="126"/>
      <c r="J85" s="126"/>
      <c r="K85" s="127"/>
      <c r="O85" s="249"/>
      <c r="P85" s="249"/>
    </row>
    <row r="86" spans="2:16" s="58" customFormat="1" x14ac:dyDescent="0.35">
      <c r="E86" s="133" t="s">
        <v>588</v>
      </c>
      <c r="F86" s="132" t="s">
        <v>587</v>
      </c>
      <c r="G86" s="132" t="s">
        <v>586</v>
      </c>
      <c r="H86" s="133" t="s">
        <v>585</v>
      </c>
      <c r="I86" s="133" t="s">
        <v>584</v>
      </c>
      <c r="J86" s="133" t="s">
        <v>583</v>
      </c>
      <c r="K86" s="132" t="s">
        <v>582</v>
      </c>
      <c r="O86" s="249" t="s">
        <v>983</v>
      </c>
      <c r="P86" s="249" t="s">
        <v>984</v>
      </c>
    </row>
    <row r="87" spans="2:16" s="58" customFormat="1" ht="16.5" x14ac:dyDescent="0.45">
      <c r="B87" s="65" t="s">
        <v>445</v>
      </c>
      <c r="C87" s="65" t="s">
        <v>581</v>
      </c>
      <c r="D87" s="65" t="s">
        <v>443</v>
      </c>
      <c r="E87" s="131" t="s">
        <v>441</v>
      </c>
      <c r="F87" s="131" t="s">
        <v>441</v>
      </c>
      <c r="G87" s="131" t="s">
        <v>441</v>
      </c>
      <c r="H87" s="131" t="s">
        <v>441</v>
      </c>
      <c r="I87" s="131" t="s">
        <v>441</v>
      </c>
      <c r="J87" s="131" t="s">
        <v>441</v>
      </c>
      <c r="K87" s="131" t="s">
        <v>441</v>
      </c>
      <c r="O87" s="254" t="s">
        <v>441</v>
      </c>
      <c r="P87" s="254" t="s">
        <v>441</v>
      </c>
    </row>
    <row r="88" spans="2:16" s="58" customFormat="1" x14ac:dyDescent="0.35">
      <c r="B88" s="882" t="s">
        <v>518</v>
      </c>
      <c r="C88" s="63" t="s">
        <v>517</v>
      </c>
      <c r="D88" s="63" t="s">
        <v>514</v>
      </c>
      <c r="E88" s="128" t="s">
        <v>472</v>
      </c>
      <c r="F88" s="130" t="s">
        <v>472</v>
      </c>
      <c r="G88" s="129">
        <v>21.293565891472866</v>
      </c>
      <c r="H88" s="129">
        <v>21.293565891472866</v>
      </c>
      <c r="I88" s="129">
        <v>8.9506976744186044</v>
      </c>
      <c r="J88" s="129">
        <v>1041.8036935229597</v>
      </c>
      <c r="K88" s="128" t="s">
        <v>472</v>
      </c>
      <c r="O88" s="255">
        <f>IF(G88="","N.A.",G88)</f>
        <v>21.293565891472866</v>
      </c>
      <c r="P88" s="255">
        <f>IF(J88="","N.A.",J88)</f>
        <v>1041.8036935229597</v>
      </c>
    </row>
    <row r="89" spans="2:16" s="58" customFormat="1" x14ac:dyDescent="0.35">
      <c r="B89" s="882"/>
      <c r="C89" s="63" t="s">
        <v>516</v>
      </c>
      <c r="D89" s="63" t="s">
        <v>514</v>
      </c>
      <c r="E89" s="128" t="s">
        <v>472</v>
      </c>
      <c r="F89" s="130" t="s">
        <v>472</v>
      </c>
      <c r="G89" s="129">
        <v>21.293565891472866</v>
      </c>
      <c r="H89" s="129">
        <v>21.293565891472866</v>
      </c>
      <c r="I89" s="129">
        <v>8.9506976744186044</v>
      </c>
      <c r="J89" s="129">
        <v>1041.8036935229597</v>
      </c>
      <c r="K89" s="128" t="s">
        <v>472</v>
      </c>
      <c r="O89" s="255">
        <f>IF(G89="","N.A.",G89)</f>
        <v>21.293565891472866</v>
      </c>
      <c r="P89" s="255">
        <f>IF(J89="","N.A.",J89)</f>
        <v>1041.8036935229597</v>
      </c>
    </row>
    <row r="90" spans="2:16" s="58" customFormat="1" x14ac:dyDescent="0.35">
      <c r="B90" s="882"/>
      <c r="C90" s="63" t="s">
        <v>515</v>
      </c>
      <c r="D90" s="63" t="s">
        <v>514</v>
      </c>
      <c r="E90" s="128" t="s">
        <v>472</v>
      </c>
      <c r="F90" s="130" t="s">
        <v>472</v>
      </c>
      <c r="G90" s="129">
        <v>21.293565891472866</v>
      </c>
      <c r="H90" s="129">
        <v>21.293565891472866</v>
      </c>
      <c r="I90" s="129">
        <v>8.9506976744186044</v>
      </c>
      <c r="J90" s="129">
        <v>1041.8036935229597</v>
      </c>
      <c r="K90" s="128" t="s">
        <v>472</v>
      </c>
      <c r="O90" s="255">
        <f>IF(G90="","N.A.",G90)</f>
        <v>21.293565891472866</v>
      </c>
      <c r="P90" s="255">
        <f>IF(J90="","N.A.",J90)</f>
        <v>1041.8036935229597</v>
      </c>
    </row>
    <row r="91" spans="2:16" s="58" customFormat="1" x14ac:dyDescent="0.35">
      <c r="B91" s="95"/>
      <c r="C91" s="95"/>
      <c r="D91" s="95"/>
      <c r="E91" s="125"/>
      <c r="F91" s="125"/>
      <c r="G91" s="125"/>
      <c r="H91" s="125"/>
      <c r="I91" s="125"/>
      <c r="J91" s="126"/>
      <c r="K91" s="127"/>
      <c r="L91" s="95"/>
      <c r="M91" s="95"/>
      <c r="O91" s="249"/>
      <c r="P91" s="249"/>
    </row>
    <row r="92" spans="2:16" s="58" customFormat="1" x14ac:dyDescent="0.35">
      <c r="B92" s="95"/>
      <c r="C92" s="95"/>
      <c r="D92" s="95"/>
      <c r="E92" s="127"/>
      <c r="F92" s="125"/>
      <c r="G92" s="125"/>
      <c r="H92" s="125"/>
      <c r="I92" s="125"/>
      <c r="J92" s="126"/>
      <c r="K92" s="125"/>
      <c r="L92" s="95"/>
      <c r="M92" s="95"/>
      <c r="N92" s="95"/>
      <c r="O92" s="249"/>
      <c r="P92" s="249"/>
    </row>
    <row r="93" spans="2:16" s="55" customFormat="1" ht="15.5" x14ac:dyDescent="0.35">
      <c r="B93" s="124" t="s">
        <v>435</v>
      </c>
      <c r="C93" s="97"/>
      <c r="D93" s="97"/>
      <c r="E93" s="97"/>
      <c r="F93" s="97"/>
      <c r="G93" s="97"/>
      <c r="H93" s="97"/>
      <c r="I93" s="97"/>
      <c r="J93" s="97"/>
      <c r="K93" s="97"/>
      <c r="L93" s="97"/>
      <c r="M93" s="97"/>
      <c r="N93" s="97"/>
      <c r="O93" s="251"/>
      <c r="P93" s="251"/>
    </row>
    <row r="94" spans="2:16" s="55" customFormat="1" ht="21" customHeight="1" x14ac:dyDescent="0.35">
      <c r="B94" s="868" t="s">
        <v>580</v>
      </c>
      <c r="C94" s="868"/>
      <c r="D94" s="868"/>
      <c r="E94" s="868"/>
      <c r="F94" s="868"/>
      <c r="G94" s="868"/>
      <c r="H94" s="868"/>
      <c r="I94" s="868"/>
      <c r="J94" s="868"/>
      <c r="K94" s="868"/>
      <c r="L94" s="868"/>
      <c r="M94" s="868"/>
      <c r="N94" s="97"/>
      <c r="O94" s="251"/>
      <c r="P94" s="251"/>
    </row>
    <row r="95" spans="2:16" s="55" customFormat="1" ht="27" customHeight="1" x14ac:dyDescent="0.35">
      <c r="B95" s="884" t="s">
        <v>579</v>
      </c>
      <c r="C95" s="884"/>
      <c r="D95" s="884"/>
      <c r="E95" s="884"/>
      <c r="F95" s="884"/>
      <c r="G95" s="884"/>
      <c r="H95" s="884"/>
      <c r="I95" s="884"/>
      <c r="J95" s="884"/>
      <c r="K95" s="884"/>
      <c r="L95" s="884"/>
      <c r="M95" s="884"/>
      <c r="N95" s="97"/>
      <c r="O95" s="251"/>
      <c r="P95" s="251"/>
    </row>
    <row r="96" spans="2:16" s="55" customFormat="1" ht="19.399999999999999" customHeight="1" x14ac:dyDescent="0.35">
      <c r="B96" s="868" t="s">
        <v>578</v>
      </c>
      <c r="C96" s="868"/>
      <c r="D96" s="868"/>
      <c r="E96" s="868"/>
      <c r="F96" s="868"/>
      <c r="G96" s="868"/>
      <c r="H96" s="868"/>
      <c r="I96" s="868"/>
      <c r="J96" s="868"/>
      <c r="K96" s="868"/>
      <c r="L96" s="868"/>
      <c r="M96" s="868"/>
      <c r="N96" s="97"/>
      <c r="O96" s="251"/>
      <c r="P96" s="251"/>
    </row>
    <row r="97" spans="2:16" s="55" customFormat="1" ht="52.5" customHeight="1" x14ac:dyDescent="0.35">
      <c r="B97" s="838" t="s">
        <v>577</v>
      </c>
      <c r="C97" s="838"/>
      <c r="D97" s="838"/>
      <c r="E97" s="838"/>
      <c r="F97" s="838"/>
      <c r="G97" s="838"/>
      <c r="H97" s="838"/>
      <c r="I97" s="838"/>
      <c r="J97" s="838"/>
      <c r="K97" s="838"/>
      <c r="L97" s="838"/>
      <c r="M97" s="838"/>
      <c r="N97" s="97"/>
      <c r="O97" s="251"/>
      <c r="P97" s="251"/>
    </row>
    <row r="98" spans="2:16" s="55" customFormat="1" ht="22.5" customHeight="1" x14ac:dyDescent="0.35">
      <c r="B98" s="867" t="s">
        <v>430</v>
      </c>
      <c r="C98" s="867"/>
      <c r="D98" s="867"/>
      <c r="E98" s="867"/>
      <c r="F98" s="867"/>
      <c r="G98" s="867"/>
      <c r="H98" s="867"/>
      <c r="I98" s="867"/>
      <c r="J98" s="867"/>
      <c r="K98" s="867"/>
      <c r="L98" s="867"/>
      <c r="M98" s="867"/>
      <c r="N98" s="97"/>
      <c r="O98" s="251"/>
      <c r="P98" s="251"/>
    </row>
    <row r="99" spans="2:16" s="55" customFormat="1" x14ac:dyDescent="0.35">
      <c r="E99" s="123"/>
      <c r="F99" s="123"/>
      <c r="G99" s="123"/>
      <c r="H99" s="123"/>
      <c r="I99" s="123"/>
      <c r="J99" s="123"/>
      <c r="K99" s="123"/>
      <c r="O99" s="251"/>
      <c r="P99" s="251"/>
    </row>
    <row r="100" spans="2:16" s="55" customFormat="1" x14ac:dyDescent="0.35">
      <c r="E100" s="123"/>
      <c r="F100" s="123"/>
      <c r="G100" s="123"/>
      <c r="H100" s="123"/>
      <c r="I100" s="123"/>
      <c r="J100" s="123"/>
      <c r="K100" s="123"/>
      <c r="O100" s="251"/>
      <c r="P100" s="251"/>
    </row>
    <row r="101" spans="2:16" s="55" customFormat="1" x14ac:dyDescent="0.35">
      <c r="E101" s="123"/>
      <c r="F101" s="123"/>
      <c r="G101" s="123"/>
      <c r="H101" s="123"/>
      <c r="I101" s="123"/>
      <c r="J101" s="123"/>
      <c r="K101" s="123"/>
      <c r="O101" s="251"/>
      <c r="P101" s="251"/>
    </row>
    <row r="102" spans="2:16" s="55" customFormat="1" x14ac:dyDescent="0.35">
      <c r="E102" s="123"/>
      <c r="F102" s="123"/>
      <c r="G102" s="123"/>
      <c r="H102" s="123"/>
      <c r="I102" s="123"/>
      <c r="J102" s="123"/>
      <c r="K102" s="123"/>
      <c r="O102" s="251"/>
      <c r="P102" s="251"/>
    </row>
    <row r="103" spans="2:16" s="55" customFormat="1" x14ac:dyDescent="0.35">
      <c r="E103" s="123"/>
      <c r="F103" s="123"/>
      <c r="G103" s="123"/>
      <c r="H103" s="123"/>
      <c r="I103" s="123"/>
      <c r="J103" s="123"/>
      <c r="K103" s="123"/>
      <c r="O103" s="251"/>
      <c r="P103" s="251"/>
    </row>
    <row r="104" spans="2:16" s="55" customFormat="1" x14ac:dyDescent="0.35">
      <c r="E104" s="123"/>
      <c r="F104" s="123"/>
      <c r="G104" s="123"/>
      <c r="H104" s="123"/>
      <c r="I104" s="123"/>
      <c r="J104" s="123"/>
      <c r="K104" s="123"/>
      <c r="O104" s="251"/>
      <c r="P104" s="251"/>
    </row>
    <row r="105" spans="2:16" s="55" customFormat="1" x14ac:dyDescent="0.35">
      <c r="E105" s="123"/>
      <c r="F105" s="123"/>
      <c r="G105" s="123"/>
      <c r="H105" s="123"/>
      <c r="I105" s="123"/>
      <c r="J105" s="123"/>
      <c r="K105" s="123"/>
      <c r="O105" s="251"/>
      <c r="P105" s="251"/>
    </row>
    <row r="106" spans="2:16" s="55" customFormat="1" x14ac:dyDescent="0.35">
      <c r="E106" s="123"/>
      <c r="F106" s="123"/>
      <c r="G106" s="123"/>
      <c r="H106" s="123"/>
      <c r="I106" s="123"/>
      <c r="J106" s="123"/>
      <c r="K106" s="123"/>
      <c r="O106" s="251"/>
      <c r="P106" s="251"/>
    </row>
    <row r="107" spans="2:16" s="55" customFormat="1" x14ac:dyDescent="0.35">
      <c r="E107" s="123"/>
      <c r="F107" s="123"/>
      <c r="G107" s="123"/>
      <c r="H107" s="123"/>
      <c r="I107" s="123"/>
      <c r="J107" s="123"/>
      <c r="K107" s="123"/>
      <c r="O107" s="251"/>
      <c r="P107" s="251"/>
    </row>
    <row r="108" spans="2:16" s="55" customFormat="1" x14ac:dyDescent="0.35">
      <c r="E108" s="123"/>
      <c r="F108" s="123"/>
      <c r="G108" s="123"/>
      <c r="H108" s="123"/>
      <c r="I108" s="123"/>
      <c r="J108" s="123"/>
      <c r="K108" s="123"/>
      <c r="O108" s="251"/>
      <c r="P108" s="251"/>
    </row>
    <row r="109" spans="2:16" s="55" customFormat="1" x14ac:dyDescent="0.35">
      <c r="E109" s="123"/>
      <c r="F109" s="123"/>
      <c r="G109" s="123"/>
      <c r="H109" s="123"/>
      <c r="I109" s="123"/>
      <c r="J109" s="123"/>
      <c r="K109" s="123"/>
      <c r="O109" s="251"/>
      <c r="P109" s="251"/>
    </row>
    <row r="110" spans="2:16" s="55" customFormat="1" x14ac:dyDescent="0.35">
      <c r="E110" s="123"/>
      <c r="F110" s="123"/>
      <c r="G110" s="123"/>
      <c r="H110" s="123"/>
      <c r="I110" s="123"/>
      <c r="J110" s="123"/>
      <c r="K110" s="123"/>
      <c r="O110" s="251"/>
      <c r="P110" s="251"/>
    </row>
    <row r="111" spans="2:16" s="55" customFormat="1" x14ac:dyDescent="0.35">
      <c r="E111" s="123"/>
      <c r="F111" s="123"/>
      <c r="G111" s="123"/>
      <c r="H111" s="123"/>
      <c r="I111" s="123"/>
      <c r="J111" s="123"/>
      <c r="K111" s="123"/>
      <c r="O111" s="251"/>
      <c r="P111" s="251"/>
    </row>
    <row r="112" spans="2:16" s="55" customFormat="1" x14ac:dyDescent="0.35">
      <c r="E112" s="123"/>
      <c r="F112" s="123"/>
      <c r="G112" s="123"/>
      <c r="H112" s="123"/>
      <c r="I112" s="123"/>
      <c r="J112" s="123"/>
      <c r="K112" s="123"/>
      <c r="O112" s="251"/>
      <c r="P112" s="251"/>
    </row>
    <row r="113" spans="5:16" s="55" customFormat="1" x14ac:dyDescent="0.35">
      <c r="E113" s="123"/>
      <c r="F113" s="123"/>
      <c r="G113" s="123"/>
      <c r="H113" s="123"/>
      <c r="I113" s="123"/>
      <c r="J113" s="123"/>
      <c r="K113" s="123"/>
      <c r="O113" s="251"/>
      <c r="P113" s="251"/>
    </row>
    <row r="114" spans="5:16" s="55" customFormat="1" x14ac:dyDescent="0.35">
      <c r="E114" s="123"/>
      <c r="F114" s="123"/>
      <c r="G114" s="123"/>
      <c r="H114" s="123"/>
      <c r="I114" s="123"/>
      <c r="J114" s="123"/>
      <c r="K114" s="123"/>
      <c r="O114" s="251"/>
      <c r="P114" s="251"/>
    </row>
    <row r="115" spans="5:16" s="55" customFormat="1" x14ac:dyDescent="0.35">
      <c r="E115" s="123"/>
      <c r="F115" s="123"/>
      <c r="G115" s="123"/>
      <c r="H115" s="123"/>
      <c r="I115" s="123"/>
      <c r="J115" s="123"/>
      <c r="K115" s="123"/>
      <c r="O115" s="251"/>
      <c r="P115" s="251"/>
    </row>
    <row r="116" spans="5:16" s="55" customFormat="1" x14ac:dyDescent="0.35">
      <c r="E116" s="123"/>
      <c r="F116" s="123"/>
      <c r="G116" s="123"/>
      <c r="H116" s="123"/>
      <c r="I116" s="123"/>
      <c r="J116" s="123"/>
      <c r="K116" s="123"/>
      <c r="O116" s="251"/>
      <c r="P116" s="251"/>
    </row>
    <row r="117" spans="5:16" s="55" customFormat="1" x14ac:dyDescent="0.35">
      <c r="E117" s="123"/>
      <c r="F117" s="123"/>
      <c r="G117" s="123"/>
      <c r="H117" s="123"/>
      <c r="I117" s="123"/>
      <c r="J117" s="123"/>
      <c r="K117" s="123"/>
      <c r="O117" s="251"/>
      <c r="P117" s="251"/>
    </row>
    <row r="118" spans="5:16" s="55" customFormat="1" x14ac:dyDescent="0.35">
      <c r="E118" s="123"/>
      <c r="F118" s="123"/>
      <c r="G118" s="123"/>
      <c r="H118" s="123"/>
      <c r="I118" s="123"/>
      <c r="J118" s="123"/>
      <c r="K118" s="123"/>
      <c r="O118" s="251"/>
      <c r="P118" s="251"/>
    </row>
    <row r="119" spans="5:16" s="55" customFormat="1" x14ac:dyDescent="0.35">
      <c r="E119" s="123"/>
      <c r="F119" s="123"/>
      <c r="G119" s="123"/>
      <c r="H119" s="123"/>
      <c r="I119" s="123"/>
      <c r="J119" s="123"/>
      <c r="K119" s="123"/>
      <c r="O119" s="251"/>
      <c r="P119" s="251"/>
    </row>
    <row r="120" spans="5:16" s="55" customFormat="1" x14ac:dyDescent="0.35">
      <c r="E120" s="123"/>
      <c r="F120" s="123"/>
      <c r="G120" s="123"/>
      <c r="H120" s="123"/>
      <c r="I120" s="123"/>
      <c r="J120" s="123"/>
      <c r="K120" s="123"/>
      <c r="O120" s="251"/>
      <c r="P120" s="251"/>
    </row>
    <row r="121" spans="5:16" s="55" customFormat="1" x14ac:dyDescent="0.35">
      <c r="E121" s="123"/>
      <c r="F121" s="123"/>
      <c r="G121" s="123"/>
      <c r="H121" s="123"/>
      <c r="I121" s="123"/>
      <c r="J121" s="123"/>
      <c r="K121" s="123"/>
      <c r="O121" s="251"/>
      <c r="P121" s="251"/>
    </row>
    <row r="122" spans="5:16" s="55" customFormat="1" x14ac:dyDescent="0.35">
      <c r="E122" s="123"/>
      <c r="F122" s="123"/>
      <c r="G122" s="123"/>
      <c r="H122" s="123"/>
      <c r="I122" s="123"/>
      <c r="J122" s="123"/>
      <c r="K122" s="123"/>
      <c r="O122" s="251"/>
      <c r="P122" s="251"/>
    </row>
    <row r="123" spans="5:16" s="55" customFormat="1" x14ac:dyDescent="0.35">
      <c r="E123" s="123"/>
      <c r="F123" s="123"/>
      <c r="G123" s="123"/>
      <c r="H123" s="123"/>
      <c r="I123" s="123"/>
      <c r="J123" s="123"/>
      <c r="K123" s="123"/>
      <c r="O123" s="251"/>
      <c r="P123" s="251"/>
    </row>
    <row r="124" spans="5:16" s="55" customFormat="1" x14ac:dyDescent="0.35">
      <c r="E124" s="123"/>
      <c r="F124" s="123"/>
      <c r="G124" s="123"/>
      <c r="H124" s="123"/>
      <c r="I124" s="123"/>
      <c r="J124" s="123"/>
      <c r="K124" s="123"/>
      <c r="O124" s="251"/>
      <c r="P124" s="251"/>
    </row>
    <row r="125" spans="5:16" s="55" customFormat="1" x14ac:dyDescent="0.35">
      <c r="E125" s="123"/>
      <c r="F125" s="123"/>
      <c r="G125" s="123"/>
      <c r="H125" s="123"/>
      <c r="I125" s="123"/>
      <c r="J125" s="123"/>
      <c r="K125" s="123"/>
      <c r="O125" s="251"/>
      <c r="P125" s="251"/>
    </row>
    <row r="126" spans="5:16" s="55" customFormat="1" x14ac:dyDescent="0.35">
      <c r="E126" s="123"/>
      <c r="F126" s="123"/>
      <c r="G126" s="123"/>
      <c r="H126" s="123"/>
      <c r="I126" s="123"/>
      <c r="J126" s="123"/>
      <c r="K126" s="123"/>
      <c r="O126" s="251"/>
      <c r="P126" s="251"/>
    </row>
    <row r="127" spans="5:16" s="55" customFormat="1" x14ac:dyDescent="0.35">
      <c r="E127" s="123"/>
      <c r="F127" s="123"/>
      <c r="G127" s="123"/>
      <c r="H127" s="123"/>
      <c r="I127" s="123"/>
      <c r="J127" s="123"/>
      <c r="K127" s="123"/>
      <c r="O127" s="251"/>
      <c r="P127" s="251"/>
    </row>
    <row r="128" spans="5:16" s="55" customFormat="1" x14ac:dyDescent="0.35">
      <c r="E128" s="123"/>
      <c r="F128" s="123"/>
      <c r="G128" s="123"/>
      <c r="H128" s="123"/>
      <c r="I128" s="123"/>
      <c r="J128" s="123"/>
      <c r="K128" s="123"/>
      <c r="O128" s="251"/>
      <c r="P128" s="251"/>
    </row>
    <row r="129" spans="5:16" s="55" customFormat="1" x14ac:dyDescent="0.35">
      <c r="E129" s="123"/>
      <c r="F129" s="123"/>
      <c r="G129" s="123"/>
      <c r="H129" s="123"/>
      <c r="I129" s="123"/>
      <c r="J129" s="123"/>
      <c r="K129" s="123"/>
      <c r="O129" s="251"/>
      <c r="P129" s="251"/>
    </row>
    <row r="130" spans="5:16" s="55" customFormat="1" x14ac:dyDescent="0.35">
      <c r="E130" s="123"/>
      <c r="F130" s="123"/>
      <c r="G130" s="123"/>
      <c r="H130" s="123"/>
      <c r="I130" s="123"/>
      <c r="J130" s="123"/>
      <c r="K130" s="123"/>
      <c r="O130" s="251"/>
      <c r="P130" s="251"/>
    </row>
    <row r="131" spans="5:16" s="55" customFormat="1" x14ac:dyDescent="0.35">
      <c r="E131" s="123"/>
      <c r="F131" s="123"/>
      <c r="G131" s="123"/>
      <c r="H131" s="123"/>
      <c r="I131" s="123"/>
      <c r="J131" s="123"/>
      <c r="K131" s="123"/>
      <c r="O131" s="251"/>
      <c r="P131" s="251"/>
    </row>
    <row r="132" spans="5:16" s="55" customFormat="1" x14ac:dyDescent="0.35">
      <c r="E132" s="123"/>
      <c r="F132" s="123"/>
      <c r="G132" s="123"/>
      <c r="H132" s="123"/>
      <c r="I132" s="123"/>
      <c r="J132" s="123"/>
      <c r="K132" s="123"/>
      <c r="O132" s="251"/>
      <c r="P132" s="251"/>
    </row>
    <row r="133" spans="5:16" s="55" customFormat="1" x14ac:dyDescent="0.35">
      <c r="E133" s="123"/>
      <c r="F133" s="123"/>
      <c r="G133" s="123"/>
      <c r="H133" s="123"/>
      <c r="I133" s="123"/>
      <c r="J133" s="123"/>
      <c r="K133" s="123"/>
      <c r="O133" s="251"/>
      <c r="P133" s="251"/>
    </row>
    <row r="134" spans="5:16" s="55" customFormat="1" x14ac:dyDescent="0.35">
      <c r="E134" s="123"/>
      <c r="F134" s="123"/>
      <c r="G134" s="123"/>
      <c r="H134" s="123"/>
      <c r="I134" s="123"/>
      <c r="J134" s="123"/>
      <c r="K134" s="123"/>
      <c r="O134" s="251"/>
      <c r="P134" s="251"/>
    </row>
    <row r="135" spans="5:16" s="55" customFormat="1" x14ac:dyDescent="0.35">
      <c r="E135" s="123"/>
      <c r="F135" s="123"/>
      <c r="G135" s="123"/>
      <c r="H135" s="123"/>
      <c r="I135" s="123"/>
      <c r="J135" s="123"/>
      <c r="K135" s="123"/>
      <c r="O135" s="251"/>
      <c r="P135" s="251"/>
    </row>
    <row r="136" spans="5:16" s="55" customFormat="1" x14ac:dyDescent="0.35">
      <c r="E136" s="123"/>
      <c r="F136" s="123"/>
      <c r="G136" s="123"/>
      <c r="H136" s="123"/>
      <c r="I136" s="123"/>
      <c r="J136" s="123"/>
      <c r="K136" s="123"/>
      <c r="O136" s="251"/>
      <c r="P136" s="251"/>
    </row>
    <row r="137" spans="5:16" s="55" customFormat="1" x14ac:dyDescent="0.35">
      <c r="E137" s="123"/>
      <c r="F137" s="123"/>
      <c r="G137" s="123"/>
      <c r="H137" s="123"/>
      <c r="I137" s="123"/>
      <c r="J137" s="123"/>
      <c r="K137" s="123"/>
      <c r="O137" s="251"/>
      <c r="P137" s="251"/>
    </row>
    <row r="138" spans="5:16" s="55" customFormat="1" x14ac:dyDescent="0.35">
      <c r="E138" s="123"/>
      <c r="F138" s="123"/>
      <c r="G138" s="123"/>
      <c r="H138" s="123"/>
      <c r="I138" s="123"/>
      <c r="J138" s="123"/>
      <c r="K138" s="123"/>
      <c r="O138" s="251"/>
      <c r="P138" s="251"/>
    </row>
    <row r="139" spans="5:16" s="55" customFormat="1" x14ac:dyDescent="0.35">
      <c r="E139" s="123"/>
      <c r="F139" s="123"/>
      <c r="G139" s="123"/>
      <c r="H139" s="123"/>
      <c r="I139" s="123"/>
      <c r="J139" s="123"/>
      <c r="K139" s="123"/>
      <c r="O139" s="251"/>
      <c r="P139" s="251"/>
    </row>
    <row r="140" spans="5:16" s="55" customFormat="1" x14ac:dyDescent="0.35">
      <c r="E140" s="123"/>
      <c r="F140" s="123"/>
      <c r="G140" s="123"/>
      <c r="H140" s="123"/>
      <c r="I140" s="123"/>
      <c r="J140" s="123"/>
      <c r="K140" s="123"/>
      <c r="O140" s="251"/>
      <c r="P140" s="251"/>
    </row>
    <row r="141" spans="5:16" s="55" customFormat="1" x14ac:dyDescent="0.35">
      <c r="E141" s="123"/>
      <c r="F141" s="123"/>
      <c r="G141" s="123"/>
      <c r="H141" s="123"/>
      <c r="I141" s="123"/>
      <c r="J141" s="123"/>
      <c r="K141" s="123"/>
      <c r="O141" s="251"/>
      <c r="P141" s="251"/>
    </row>
    <row r="142" spans="5:16" s="55" customFormat="1" x14ac:dyDescent="0.35">
      <c r="E142" s="123"/>
      <c r="F142" s="123"/>
      <c r="G142" s="123"/>
      <c r="H142" s="123"/>
      <c r="I142" s="123"/>
      <c r="J142" s="123"/>
      <c r="K142" s="123"/>
      <c r="O142" s="251"/>
      <c r="P142" s="251"/>
    </row>
    <row r="143" spans="5:16" s="55" customFormat="1" x14ac:dyDescent="0.35">
      <c r="E143" s="123"/>
      <c r="F143" s="123"/>
      <c r="G143" s="123"/>
      <c r="H143" s="123"/>
      <c r="I143" s="123"/>
      <c r="J143" s="123"/>
      <c r="K143" s="123"/>
      <c r="O143" s="251"/>
      <c r="P143" s="251"/>
    </row>
    <row r="144" spans="5:16" s="55" customFormat="1" x14ac:dyDescent="0.35">
      <c r="E144" s="123"/>
      <c r="F144" s="123"/>
      <c r="G144" s="123"/>
      <c r="H144" s="123"/>
      <c r="I144" s="123"/>
      <c r="J144" s="123"/>
      <c r="K144" s="123"/>
      <c r="O144" s="251"/>
      <c r="P144" s="251"/>
    </row>
    <row r="145" spans="5:16" s="55" customFormat="1" x14ac:dyDescent="0.35">
      <c r="E145" s="123"/>
      <c r="F145" s="123"/>
      <c r="G145" s="123"/>
      <c r="H145" s="123"/>
      <c r="I145" s="123"/>
      <c r="J145" s="123"/>
      <c r="K145" s="123"/>
      <c r="O145" s="251"/>
      <c r="P145" s="251"/>
    </row>
    <row r="146" spans="5:16" s="55" customFormat="1" x14ac:dyDescent="0.35">
      <c r="E146" s="123"/>
      <c r="F146" s="123"/>
      <c r="G146" s="123"/>
      <c r="H146" s="123"/>
      <c r="I146" s="123"/>
      <c r="J146" s="123"/>
      <c r="K146" s="123"/>
      <c r="O146" s="251"/>
      <c r="P146" s="251"/>
    </row>
    <row r="147" spans="5:16" s="55" customFormat="1" x14ac:dyDescent="0.35">
      <c r="E147" s="123"/>
      <c r="F147" s="123"/>
      <c r="G147" s="123"/>
      <c r="H147" s="123"/>
      <c r="I147" s="123"/>
      <c r="J147" s="123"/>
      <c r="K147" s="123"/>
      <c r="O147" s="251"/>
      <c r="P147" s="251"/>
    </row>
    <row r="148" spans="5:16" s="55" customFormat="1" x14ac:dyDescent="0.35">
      <c r="E148" s="123"/>
      <c r="F148" s="123"/>
      <c r="G148" s="123"/>
      <c r="H148" s="123"/>
      <c r="I148" s="123"/>
      <c r="J148" s="123"/>
      <c r="K148" s="123"/>
      <c r="O148" s="251"/>
      <c r="P148" s="251"/>
    </row>
    <row r="149" spans="5:16" s="55" customFormat="1" x14ac:dyDescent="0.35">
      <c r="E149" s="123"/>
      <c r="F149" s="123"/>
      <c r="G149" s="123"/>
      <c r="H149" s="123"/>
      <c r="I149" s="123"/>
      <c r="J149" s="123"/>
      <c r="K149" s="123"/>
      <c r="O149" s="251"/>
      <c r="P149" s="251"/>
    </row>
    <row r="150" spans="5:16" s="55" customFormat="1" x14ac:dyDescent="0.35">
      <c r="E150" s="123"/>
      <c r="F150" s="123"/>
      <c r="G150" s="123"/>
      <c r="H150" s="123"/>
      <c r="I150" s="123"/>
      <c r="J150" s="123"/>
      <c r="K150" s="123"/>
      <c r="O150" s="251"/>
      <c r="P150" s="251"/>
    </row>
    <row r="151" spans="5:16" s="55" customFormat="1" x14ac:dyDescent="0.35">
      <c r="E151" s="123"/>
      <c r="F151" s="123"/>
      <c r="G151" s="123"/>
      <c r="H151" s="123"/>
      <c r="I151" s="123"/>
      <c r="J151" s="123"/>
      <c r="K151" s="123"/>
      <c r="O151" s="251"/>
      <c r="P151" s="251"/>
    </row>
    <row r="152" spans="5:16" s="55" customFormat="1" x14ac:dyDescent="0.35">
      <c r="E152" s="123"/>
      <c r="F152" s="123"/>
      <c r="G152" s="123"/>
      <c r="H152" s="123"/>
      <c r="I152" s="123"/>
      <c r="J152" s="123"/>
      <c r="K152" s="123"/>
      <c r="O152" s="251"/>
      <c r="P152" s="251"/>
    </row>
    <row r="153" spans="5:16" s="55" customFormat="1" x14ac:dyDescent="0.35">
      <c r="E153" s="123"/>
      <c r="F153" s="123"/>
      <c r="G153" s="123"/>
      <c r="H153" s="123"/>
      <c r="I153" s="123"/>
      <c r="J153" s="123"/>
      <c r="K153" s="123"/>
      <c r="O153" s="251"/>
      <c r="P153" s="251"/>
    </row>
  </sheetData>
  <mergeCells count="33">
    <mergeCell ref="B98:M98"/>
    <mergeCell ref="B25:B37"/>
    <mergeCell ref="B42:B44"/>
    <mergeCell ref="B49:B53"/>
    <mergeCell ref="B58:B62"/>
    <mergeCell ref="B75:B83"/>
    <mergeCell ref="B67:B70"/>
    <mergeCell ref="B88:B90"/>
    <mergeCell ref="B13:M13"/>
    <mergeCell ref="B94:M94"/>
    <mergeCell ref="B95:M95"/>
    <mergeCell ref="B96:M96"/>
    <mergeCell ref="B97:M97"/>
    <mergeCell ref="B16:M16"/>
    <mergeCell ref="C22:N22"/>
    <mergeCell ref="B17:M17"/>
    <mergeCell ref="B18:M18"/>
    <mergeCell ref="B19:M19"/>
    <mergeCell ref="B20:M20"/>
    <mergeCell ref="B8:M8"/>
    <mergeCell ref="G1:L1"/>
    <mergeCell ref="M1:R1"/>
    <mergeCell ref="B9:M9"/>
    <mergeCell ref="B12:M12"/>
    <mergeCell ref="B10:M10"/>
    <mergeCell ref="B11:M11"/>
    <mergeCell ref="AE1:AJ1"/>
    <mergeCell ref="AK1:AP1"/>
    <mergeCell ref="AQ1:AV1"/>
    <mergeCell ref="A2:F2"/>
    <mergeCell ref="A1:F1"/>
    <mergeCell ref="Y1:AD1"/>
    <mergeCell ref="S1:X1"/>
  </mergeCells>
  <hyperlinks>
    <hyperlink ref="A3" location="Index!A1" display="Index" xr:uid="{685F28F5-F89A-4481-99AB-F3DE98FFFAB6}"/>
    <hyperlink ref="B11:M11" r:id="rId1" display="●  These factors cannot be used to determine the relative lifecycle merit of different  waste management options.  This is because the benefits of energy recovery and recycling are attributed to the user of the recycled materials, not the producer of the " xr:uid="{4E9D6A96-E5DA-4610-9EE3-5B10621A4AA0}"/>
    <hyperlink ref="B12:M12" r:id="rId2" display="●  For landfill, the factors in the tables include collection, transport and landfill emissions (‘gate to grave’).  For energy recovery and recycling, the factors consider transport to an energy recovery or materials reclamation facility only.  This is in" xr:uid="{9B82A115-4508-43C3-9B3E-53691D8AA386}"/>
    <hyperlink ref="B20" r:id="rId3" xr:uid="{499155F1-F2DA-46B8-B325-45375E5D2842}"/>
    <hyperlink ref="B14" r:id="rId4" xr:uid="{35495C56-DE61-4DAD-9994-1F6EF0DA7A78}"/>
    <hyperlink ref="B95:M95" location="'Material use'!A1" display="No, these factors are not appropriate, for specific procurement factors please see the ‘material use’ listing." xr:uid="{6C35208A-2BF0-4BE4-8B73-833C2917C86E}"/>
  </hyperlinks>
  <pageMargins left="0.7" right="0.7" top="0.75" bottom="0.75" header="0.3" footer="0.3"/>
  <pageSetup paperSize="9" scale="19" fitToHeight="0" orientation="landscape" r:id="rId5"/>
  <headerFooter alignWithMargins="0"/>
  <legacyDrawing r:id="rId6"/>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79FAF-F5D5-49B2-A1F4-57045B2EBF29}">
  <sheetPr codeName="Sheet21">
    <tabColor theme="5" tint="0.79998168889431442"/>
    <pageSetUpPr fitToPage="1"/>
  </sheetPr>
  <dimension ref="A1:Y65"/>
  <sheetViews>
    <sheetView showGridLines="0" zoomScale="80" zoomScaleNormal="80" workbookViewId="0">
      <pane xSplit="1" ySplit="3" topLeftCell="B18" activePane="bottomRight" state="frozen"/>
      <selection activeCell="E75" sqref="E75"/>
      <selection pane="topRight" activeCell="E75" sqref="E75"/>
      <selection pane="bottomLeft" activeCell="E75" sqref="E75"/>
      <selection pane="bottomRight" activeCell="E75" sqref="E75"/>
    </sheetView>
  </sheetViews>
  <sheetFormatPr defaultColWidth="11.1796875" defaultRowHeight="14.5" x14ac:dyDescent="0.35"/>
  <cols>
    <col min="1" max="1" width="5.54296875" style="55" customWidth="1"/>
    <col min="2" max="2" width="16.54296875" style="54" customWidth="1"/>
    <col min="3" max="3" width="20" style="54" customWidth="1"/>
    <col min="4" max="4" width="20.1796875" style="54" customWidth="1"/>
    <col min="5" max="5" width="17.1796875" style="54" customWidth="1"/>
    <col min="6" max="8" width="17" style="54" customWidth="1"/>
    <col min="9" max="9" width="8.81640625" style="54" bestFit="1" customWidth="1"/>
    <col min="10" max="10" width="9.453125" style="54" bestFit="1" customWidth="1"/>
    <col min="11" max="13" width="17" style="54" customWidth="1"/>
    <col min="14" max="14" width="51.1796875" style="54" customWidth="1"/>
    <col min="15" max="16384" width="11.1796875" style="54"/>
  </cols>
  <sheetData>
    <row r="1" spans="1:25" s="84" customFormat="1" ht="10.5" x14ac:dyDescent="0.25">
      <c r="A1" s="842" t="s">
        <v>467</v>
      </c>
      <c r="B1" s="842"/>
      <c r="C1" s="842"/>
      <c r="D1" s="842"/>
      <c r="E1" s="842"/>
      <c r="F1" s="842"/>
      <c r="G1" s="85"/>
      <c r="H1" s="85"/>
      <c r="I1" s="85"/>
      <c r="J1" s="85"/>
      <c r="K1" s="85"/>
      <c r="L1" s="85"/>
      <c r="M1" s="85"/>
      <c r="N1" s="85"/>
      <c r="O1" s="85"/>
      <c r="P1" s="85"/>
      <c r="Q1" s="85"/>
      <c r="R1" s="85"/>
      <c r="S1" s="85"/>
      <c r="T1" s="85"/>
      <c r="U1" s="85"/>
      <c r="V1" s="85"/>
      <c r="W1" s="85"/>
      <c r="X1" s="85"/>
      <c r="Y1" s="85"/>
    </row>
    <row r="2" spans="1:25" ht="21" x14ac:dyDescent="0.5">
      <c r="A2" s="845" t="s">
        <v>649</v>
      </c>
      <c r="B2" s="845"/>
      <c r="C2" s="845"/>
      <c r="D2" s="845"/>
      <c r="E2" s="845"/>
      <c r="F2" s="845"/>
      <c r="G2" s="55"/>
      <c r="H2" s="55"/>
      <c r="I2" s="55"/>
      <c r="J2" s="55"/>
      <c r="K2" s="55"/>
      <c r="L2" s="55"/>
      <c r="M2" s="55"/>
      <c r="N2" s="55"/>
      <c r="O2" s="55"/>
      <c r="P2" s="55"/>
      <c r="Q2" s="55"/>
      <c r="R2" s="55"/>
      <c r="S2" s="55"/>
      <c r="T2" s="55"/>
      <c r="U2" s="55"/>
      <c r="V2" s="55"/>
      <c r="W2" s="55"/>
      <c r="X2" s="55"/>
      <c r="Y2" s="55"/>
    </row>
    <row r="3" spans="1:25" x14ac:dyDescent="0.35">
      <c r="A3" s="83" t="s">
        <v>466</v>
      </c>
      <c r="B3" s="55"/>
      <c r="C3" s="55"/>
      <c r="D3" s="55"/>
      <c r="E3" s="55"/>
      <c r="F3" s="55"/>
      <c r="G3" s="55"/>
      <c r="H3" s="55"/>
      <c r="I3" s="55"/>
      <c r="J3" s="55"/>
      <c r="K3" s="55"/>
      <c r="L3" s="55"/>
      <c r="M3" s="55"/>
      <c r="N3" s="55"/>
      <c r="O3" s="55"/>
      <c r="P3" s="55"/>
      <c r="Q3" s="55"/>
      <c r="R3" s="55"/>
      <c r="S3" s="55"/>
      <c r="T3" s="55"/>
      <c r="U3" s="55"/>
      <c r="V3" s="55"/>
      <c r="W3" s="55"/>
      <c r="X3" s="55"/>
      <c r="Y3" s="55"/>
    </row>
    <row r="4" spans="1:25" s="81" customFormat="1" ht="6" thickBot="1" x14ac:dyDescent="0.2">
      <c r="A4" s="82"/>
      <c r="B4" s="82"/>
      <c r="C4" s="82"/>
      <c r="D4" s="82"/>
      <c r="E4" s="82"/>
      <c r="F4" s="82"/>
      <c r="G4" s="82"/>
      <c r="H4" s="82"/>
      <c r="I4" s="82"/>
      <c r="J4" s="82"/>
      <c r="K4" s="82"/>
      <c r="L4" s="82"/>
      <c r="M4" s="82"/>
      <c r="N4" s="82"/>
      <c r="O4" s="82"/>
      <c r="P4" s="82"/>
      <c r="Q4" s="82"/>
      <c r="R4" s="82"/>
      <c r="S4" s="82"/>
      <c r="T4" s="82"/>
      <c r="U4" s="82"/>
      <c r="V4" s="82"/>
      <c r="W4" s="82"/>
      <c r="X4" s="82"/>
      <c r="Y4" s="82"/>
    </row>
    <row r="5" spans="1:25" ht="15" thickTop="1" x14ac:dyDescent="0.35">
      <c r="B5" s="79" t="s">
        <v>465</v>
      </c>
      <c r="C5" s="80" t="s">
        <v>649</v>
      </c>
      <c r="D5" s="79" t="s">
        <v>463</v>
      </c>
      <c r="E5" s="78">
        <v>44713</v>
      </c>
      <c r="F5" s="77" t="s">
        <v>462</v>
      </c>
      <c r="G5" s="76" t="s">
        <v>461</v>
      </c>
      <c r="H5" s="55"/>
      <c r="I5" s="55"/>
      <c r="J5" s="55"/>
      <c r="K5" s="55"/>
      <c r="L5" s="55"/>
      <c r="M5" s="55"/>
      <c r="N5" s="55"/>
      <c r="O5" s="55"/>
      <c r="P5" s="55"/>
      <c r="Q5" s="55"/>
      <c r="R5" s="55"/>
      <c r="S5" s="55"/>
      <c r="T5" s="55"/>
      <c r="U5" s="55"/>
      <c r="V5" s="55"/>
      <c r="W5" s="55"/>
      <c r="X5" s="55"/>
      <c r="Y5" s="55"/>
    </row>
    <row r="6" spans="1:25" ht="15" thickBot="1" x14ac:dyDescent="0.4">
      <c r="B6" s="75" t="s">
        <v>460</v>
      </c>
      <c r="C6" s="74" t="s">
        <v>459</v>
      </c>
      <c r="D6" s="72" t="s">
        <v>458</v>
      </c>
      <c r="E6" s="73">
        <v>1</v>
      </c>
      <c r="F6" s="72" t="s">
        <v>457</v>
      </c>
      <c r="G6" s="71">
        <v>2021</v>
      </c>
      <c r="H6" s="55"/>
      <c r="I6" s="55"/>
      <c r="J6" s="55"/>
      <c r="K6" s="55"/>
      <c r="L6" s="55"/>
      <c r="M6" s="55"/>
      <c r="N6" s="55"/>
      <c r="O6" s="55"/>
      <c r="P6" s="55"/>
      <c r="Q6" s="55"/>
      <c r="R6" s="55"/>
      <c r="S6" s="55"/>
      <c r="T6" s="55"/>
      <c r="U6" s="55"/>
      <c r="V6" s="55"/>
      <c r="W6" s="55"/>
      <c r="X6" s="55"/>
      <c r="Y6" s="55"/>
    </row>
    <row r="7" spans="1:25" ht="15.5" thickTop="1" thickBot="1" x14ac:dyDescent="0.4">
      <c r="B7" s="55"/>
      <c r="C7" s="55"/>
      <c r="D7" s="55"/>
      <c r="E7" s="55"/>
      <c r="F7" s="55"/>
      <c r="G7" s="55"/>
      <c r="H7" s="55"/>
      <c r="I7" s="55"/>
      <c r="J7" s="55"/>
      <c r="K7" s="55"/>
      <c r="L7" s="55"/>
      <c r="M7" s="55"/>
      <c r="N7" s="55"/>
      <c r="O7" s="55"/>
      <c r="P7" s="55"/>
      <c r="Q7" s="55"/>
      <c r="R7" s="55"/>
      <c r="S7" s="55"/>
      <c r="T7" s="55"/>
      <c r="U7" s="55"/>
      <c r="V7" s="55"/>
      <c r="W7" s="55"/>
      <c r="X7" s="55"/>
      <c r="Y7" s="55"/>
    </row>
    <row r="8" spans="1:25" ht="17.25" customHeight="1" thickTop="1" thickBot="1" x14ac:dyDescent="0.4">
      <c r="B8" s="872" t="s">
        <v>648</v>
      </c>
      <c r="C8" s="873"/>
      <c r="D8" s="873"/>
      <c r="E8" s="873"/>
      <c r="F8" s="873"/>
      <c r="G8" s="873"/>
      <c r="H8" s="873"/>
      <c r="I8" s="873"/>
      <c r="J8" s="873"/>
      <c r="K8" s="873"/>
      <c r="L8" s="873"/>
      <c r="M8" s="874"/>
      <c r="N8" s="97"/>
      <c r="O8" s="97"/>
      <c r="P8" s="97"/>
      <c r="Q8" s="97"/>
      <c r="R8" s="97"/>
      <c r="S8" s="97"/>
      <c r="T8" s="97"/>
      <c r="U8" s="97"/>
      <c r="V8" s="97"/>
      <c r="W8" s="97"/>
      <c r="X8" s="97"/>
      <c r="Y8" s="97"/>
    </row>
    <row r="9" spans="1:25" ht="15" thickTop="1" x14ac:dyDescent="0.35">
      <c r="B9" s="838"/>
      <c r="C9" s="878"/>
      <c r="D9" s="878"/>
      <c r="E9" s="878"/>
      <c r="F9" s="878"/>
      <c r="G9" s="878"/>
      <c r="H9" s="878"/>
      <c r="I9" s="878"/>
      <c r="J9" s="878"/>
      <c r="K9" s="878"/>
      <c r="L9" s="878"/>
      <c r="M9" s="878"/>
      <c r="N9" s="97"/>
      <c r="O9" s="97"/>
      <c r="P9" s="97"/>
      <c r="Q9" s="97"/>
      <c r="R9" s="97"/>
      <c r="S9" s="97"/>
      <c r="T9" s="97"/>
      <c r="U9" s="97"/>
      <c r="V9" s="97"/>
      <c r="W9" s="97"/>
      <c r="X9" s="97"/>
      <c r="Y9" s="97"/>
    </row>
    <row r="10" spans="1:25" s="55" customFormat="1" ht="15" customHeight="1" x14ac:dyDescent="0.35">
      <c r="B10" s="849" t="s">
        <v>455</v>
      </c>
      <c r="C10" s="849"/>
      <c r="D10" s="849"/>
      <c r="E10" s="849"/>
      <c r="F10" s="849"/>
      <c r="G10" s="849"/>
      <c r="H10" s="849"/>
      <c r="I10" s="849"/>
      <c r="J10" s="849"/>
      <c r="K10" s="849"/>
      <c r="L10" s="849"/>
      <c r="M10" s="849"/>
      <c r="N10" s="97"/>
      <c r="O10" s="97"/>
      <c r="P10" s="97"/>
      <c r="Q10" s="97"/>
      <c r="R10" s="97"/>
      <c r="S10" s="97"/>
      <c r="T10" s="97"/>
      <c r="U10" s="97"/>
      <c r="V10" s="97"/>
      <c r="W10" s="97"/>
      <c r="X10" s="97"/>
      <c r="Y10" s="97"/>
    </row>
    <row r="11" spans="1:25" s="55" customFormat="1" ht="36.75" customHeight="1" x14ac:dyDescent="0.35">
      <c r="B11" s="838" t="s">
        <v>647</v>
      </c>
      <c r="C11" s="838"/>
      <c r="D11" s="838"/>
      <c r="E11" s="838"/>
      <c r="F11" s="838"/>
      <c r="G11" s="838"/>
      <c r="H11" s="838"/>
      <c r="I11" s="838"/>
      <c r="J11" s="838"/>
      <c r="K11" s="838"/>
      <c r="L11" s="838"/>
      <c r="M11" s="838"/>
      <c r="N11" s="97"/>
      <c r="O11" s="97"/>
      <c r="P11" s="97"/>
      <c r="Q11" s="97"/>
      <c r="R11" s="97"/>
      <c r="S11" s="97"/>
      <c r="T11" s="97"/>
      <c r="U11" s="97"/>
      <c r="V11" s="97"/>
      <c r="W11" s="97"/>
      <c r="X11" s="97"/>
      <c r="Y11" s="97"/>
    </row>
    <row r="12" spans="1:25" s="55" customFormat="1" ht="29.15" customHeight="1" x14ac:dyDescent="0.35">
      <c r="B12" s="888" t="s">
        <v>646</v>
      </c>
      <c r="C12" s="888"/>
      <c r="D12" s="888"/>
      <c r="E12" s="888"/>
      <c r="F12" s="888"/>
      <c r="G12" s="888"/>
      <c r="H12" s="888"/>
      <c r="I12" s="888"/>
      <c r="J12" s="888"/>
      <c r="K12" s="888"/>
      <c r="L12" s="888"/>
      <c r="M12" s="888"/>
      <c r="N12" s="889"/>
      <c r="O12" s="889"/>
      <c r="P12" s="889"/>
      <c r="Q12" s="889"/>
      <c r="R12" s="889"/>
      <c r="S12" s="889"/>
      <c r="T12" s="889"/>
      <c r="U12" s="889"/>
      <c r="V12" s="889"/>
      <c r="W12" s="889"/>
      <c r="X12" s="889"/>
      <c r="Y12" s="889"/>
    </row>
    <row r="13" spans="1:25" s="55" customFormat="1" ht="32.25" customHeight="1" x14ac:dyDescent="0.35">
      <c r="B13" s="838" t="s">
        <v>645</v>
      </c>
      <c r="C13" s="838"/>
      <c r="D13" s="838"/>
      <c r="E13" s="838"/>
      <c r="F13" s="838"/>
      <c r="G13" s="838"/>
      <c r="H13" s="838"/>
      <c r="I13" s="838"/>
      <c r="J13" s="838"/>
      <c r="K13" s="838"/>
      <c r="L13" s="838"/>
      <c r="M13" s="838"/>
      <c r="N13" s="97"/>
      <c r="O13" s="97"/>
      <c r="P13" s="97"/>
      <c r="Q13" s="97"/>
      <c r="R13" s="97"/>
      <c r="S13" s="97"/>
      <c r="T13" s="97"/>
      <c r="U13" s="97"/>
      <c r="V13" s="97"/>
      <c r="W13" s="97"/>
      <c r="X13" s="97"/>
      <c r="Y13" s="97"/>
    </row>
    <row r="14" spans="1:25" x14ac:dyDescent="0.35">
      <c r="B14" s="838"/>
      <c r="C14" s="878"/>
      <c r="D14" s="878"/>
      <c r="E14" s="878"/>
      <c r="F14" s="878"/>
      <c r="G14" s="878"/>
      <c r="H14" s="878"/>
      <c r="I14" s="878"/>
      <c r="J14" s="878"/>
      <c r="K14" s="878"/>
      <c r="L14" s="878"/>
      <c r="M14" s="878"/>
      <c r="N14" s="97"/>
      <c r="O14" s="97"/>
      <c r="P14" s="97"/>
      <c r="Q14" s="97"/>
      <c r="R14" s="97"/>
      <c r="S14" s="97"/>
      <c r="T14" s="97"/>
      <c r="U14" s="97"/>
      <c r="V14" s="97"/>
      <c r="W14" s="97"/>
      <c r="X14" s="97"/>
      <c r="Y14" s="97"/>
    </row>
    <row r="15" spans="1:25" s="55" customFormat="1" ht="25.5" customHeight="1" x14ac:dyDescent="0.35">
      <c r="B15" s="849" t="s">
        <v>644</v>
      </c>
      <c r="C15" s="849"/>
      <c r="D15" s="849"/>
      <c r="E15" s="849"/>
      <c r="F15" s="849"/>
      <c r="G15" s="849"/>
      <c r="H15" s="849"/>
      <c r="I15" s="849"/>
      <c r="J15" s="849"/>
      <c r="K15" s="849"/>
      <c r="L15" s="849"/>
      <c r="M15" s="849"/>
      <c r="N15" s="97"/>
      <c r="O15" s="97"/>
      <c r="P15" s="97"/>
      <c r="Q15" s="97"/>
      <c r="R15" s="97"/>
      <c r="S15" s="97"/>
      <c r="T15" s="97"/>
      <c r="U15" s="97"/>
      <c r="V15" s="97"/>
      <c r="W15" s="97"/>
      <c r="X15" s="97"/>
      <c r="Y15" s="97"/>
    </row>
    <row r="16" spans="1:25" s="55" customFormat="1" ht="31.5" customHeight="1" x14ac:dyDescent="0.35">
      <c r="B16" s="838" t="s">
        <v>643</v>
      </c>
      <c r="C16" s="838"/>
      <c r="D16" s="838"/>
      <c r="E16" s="838"/>
      <c r="F16" s="838"/>
      <c r="G16" s="838"/>
      <c r="H16" s="838"/>
      <c r="I16" s="838"/>
      <c r="J16" s="838"/>
      <c r="K16" s="838"/>
      <c r="L16" s="838"/>
      <c r="M16" s="838"/>
      <c r="N16" s="97"/>
      <c r="O16" s="97"/>
      <c r="P16" s="97"/>
      <c r="Q16" s="97"/>
      <c r="R16" s="97"/>
      <c r="S16" s="97"/>
      <c r="T16" s="97"/>
      <c r="U16" s="97"/>
      <c r="V16" s="97"/>
      <c r="W16" s="97"/>
      <c r="X16" s="97"/>
      <c r="Y16" s="97"/>
    </row>
    <row r="17" spans="2:25" s="55" customFormat="1" ht="16.5" customHeight="1" x14ac:dyDescent="0.35">
      <c r="B17" s="838" t="s">
        <v>642</v>
      </c>
      <c r="C17" s="838"/>
      <c r="D17" s="838"/>
      <c r="E17" s="838"/>
      <c r="F17" s="838"/>
      <c r="G17" s="838"/>
      <c r="H17" s="838"/>
      <c r="I17" s="838"/>
      <c r="J17" s="838"/>
      <c r="K17" s="838"/>
      <c r="L17" s="838"/>
      <c r="M17" s="838"/>
      <c r="N17" s="97"/>
      <c r="O17" s="97"/>
      <c r="P17" s="97"/>
      <c r="Q17" s="97"/>
      <c r="R17" s="97"/>
      <c r="S17" s="97"/>
      <c r="T17" s="97"/>
      <c r="U17" s="97"/>
      <c r="V17" s="97"/>
      <c r="W17" s="97"/>
      <c r="X17" s="97"/>
      <c r="Y17" s="97"/>
    </row>
    <row r="18" spans="2:25" s="55" customFormat="1" ht="33.75" customHeight="1" x14ac:dyDescent="0.35">
      <c r="B18" s="838" t="s">
        <v>641</v>
      </c>
      <c r="C18" s="838"/>
      <c r="D18" s="838"/>
      <c r="E18" s="838"/>
      <c r="F18" s="838"/>
      <c r="G18" s="838"/>
      <c r="H18" s="838"/>
      <c r="I18" s="838"/>
      <c r="J18" s="838"/>
      <c r="K18" s="838"/>
      <c r="L18" s="838"/>
      <c r="M18" s="838"/>
      <c r="N18" s="97"/>
      <c r="O18" s="70"/>
      <c r="P18" s="97"/>
      <c r="Q18" s="97"/>
      <c r="R18" s="97"/>
      <c r="S18" s="97"/>
      <c r="T18" s="97"/>
      <c r="U18" s="97"/>
      <c r="V18" s="97"/>
      <c r="W18" s="97"/>
      <c r="X18" s="97"/>
      <c r="Y18" s="97"/>
    </row>
    <row r="19" spans="2:25" s="55" customFormat="1" ht="16.5" customHeight="1" x14ac:dyDescent="0.35">
      <c r="B19" s="90"/>
      <c r="C19" s="90"/>
      <c r="D19" s="90"/>
      <c r="E19" s="90"/>
      <c r="F19" s="90"/>
      <c r="G19" s="90"/>
      <c r="H19" s="90"/>
      <c r="I19" s="90"/>
      <c r="J19" s="90"/>
      <c r="K19" s="90"/>
      <c r="L19" s="90"/>
      <c r="M19" s="90"/>
      <c r="N19" s="97"/>
      <c r="O19" s="70"/>
      <c r="P19" s="97"/>
      <c r="Q19" s="97"/>
      <c r="R19" s="97"/>
      <c r="S19" s="97"/>
      <c r="T19" s="97"/>
      <c r="U19" s="97"/>
      <c r="V19" s="97"/>
      <c r="W19" s="97"/>
      <c r="X19" s="97"/>
      <c r="Y19" s="97"/>
    </row>
    <row r="20" spans="2:25" s="58" customFormat="1" ht="17.25" customHeight="1" x14ac:dyDescent="0.35">
      <c r="B20" s="95"/>
      <c r="C20" s="95"/>
      <c r="D20" s="95"/>
      <c r="E20" s="95"/>
      <c r="F20" s="92"/>
      <c r="G20" s="92"/>
      <c r="H20" s="92"/>
      <c r="I20" s="92"/>
      <c r="J20" s="92"/>
      <c r="K20" s="92"/>
      <c r="L20" s="92"/>
      <c r="M20" s="92"/>
      <c r="N20" s="95"/>
      <c r="O20" s="95"/>
      <c r="P20" s="95"/>
      <c r="Q20" s="95"/>
      <c r="R20" s="95"/>
      <c r="S20" s="95"/>
      <c r="T20" s="95"/>
      <c r="U20" s="95"/>
      <c r="V20" s="95"/>
      <c r="W20" s="95"/>
      <c r="X20" s="95"/>
      <c r="Y20" s="95"/>
    </row>
    <row r="21" spans="2:25" s="58" customFormat="1" x14ac:dyDescent="0.35">
      <c r="B21" s="67"/>
      <c r="C21" s="67"/>
      <c r="D21" s="67"/>
      <c r="E21" s="67"/>
      <c r="F21" s="890" t="s">
        <v>640</v>
      </c>
      <c r="G21" s="891"/>
      <c r="H21" s="891"/>
      <c r="I21" s="892"/>
      <c r="J21" s="893" t="s">
        <v>639</v>
      </c>
      <c r="K21" s="891"/>
      <c r="L21" s="891"/>
      <c r="M21" s="894"/>
    </row>
    <row r="22" spans="2:25" s="58" customFormat="1" ht="16.5" x14ac:dyDescent="0.45">
      <c r="B22" s="160" t="s">
        <v>445</v>
      </c>
      <c r="C22" s="159" t="s">
        <v>638</v>
      </c>
      <c r="D22" s="159" t="s">
        <v>637</v>
      </c>
      <c r="E22" s="158" t="s">
        <v>443</v>
      </c>
      <c r="F22" s="157" t="s">
        <v>441</v>
      </c>
      <c r="G22" s="64" t="s">
        <v>440</v>
      </c>
      <c r="H22" s="64" t="s">
        <v>439</v>
      </c>
      <c r="I22" s="156" t="s">
        <v>438</v>
      </c>
      <c r="J22" s="155" t="s">
        <v>441</v>
      </c>
      <c r="K22" s="64" t="s">
        <v>440</v>
      </c>
      <c r="L22" s="64" t="s">
        <v>439</v>
      </c>
      <c r="M22" s="154" t="s">
        <v>438</v>
      </c>
    </row>
    <row r="23" spans="2:25" s="58" customFormat="1" x14ac:dyDescent="0.35">
      <c r="B23" s="895" t="s">
        <v>636</v>
      </c>
      <c r="C23" s="64" t="s">
        <v>635</v>
      </c>
      <c r="D23" s="64" t="s">
        <v>631</v>
      </c>
      <c r="E23" s="152" t="s">
        <v>626</v>
      </c>
      <c r="F23" s="149">
        <v>0.24586999999999998</v>
      </c>
      <c r="G23" s="149">
        <v>0.24454999999999999</v>
      </c>
      <c r="H23" s="149">
        <v>1E-4</v>
      </c>
      <c r="I23" s="149">
        <v>1.2199999999999999E-3</v>
      </c>
      <c r="J23" s="149">
        <v>0.13002999999999998</v>
      </c>
      <c r="K23" s="149">
        <v>0.12870999999999999</v>
      </c>
      <c r="L23" s="149">
        <v>1E-4</v>
      </c>
      <c r="M23" s="149">
        <v>1.2199999999999999E-3</v>
      </c>
      <c r="N23" s="92"/>
    </row>
    <row r="24" spans="2:25" s="58" customFormat="1" x14ac:dyDescent="0.35">
      <c r="B24" s="895"/>
      <c r="C24" s="875" t="s">
        <v>634</v>
      </c>
      <c r="D24" s="64" t="s">
        <v>631</v>
      </c>
      <c r="E24" s="152" t="s">
        <v>626</v>
      </c>
      <c r="F24" s="149">
        <v>0.15353000000000003</v>
      </c>
      <c r="G24" s="149">
        <v>0.15276000000000001</v>
      </c>
      <c r="H24" s="149">
        <v>1.0000000000000001E-5</v>
      </c>
      <c r="I24" s="149">
        <v>7.6000000000000004E-4</v>
      </c>
      <c r="J24" s="149">
        <v>8.1169999999999992E-2</v>
      </c>
      <c r="K24" s="149">
        <v>8.0399999999999999E-2</v>
      </c>
      <c r="L24" s="149">
        <v>1.0000000000000001E-5</v>
      </c>
      <c r="M24" s="149">
        <v>7.6000000000000004E-4</v>
      </c>
      <c r="N24" s="92"/>
    </row>
    <row r="25" spans="2:25" s="58" customFormat="1" x14ac:dyDescent="0.35">
      <c r="B25" s="895"/>
      <c r="C25" s="875"/>
      <c r="D25" s="64" t="s">
        <v>630</v>
      </c>
      <c r="E25" s="152" t="s">
        <v>626</v>
      </c>
      <c r="F25" s="149">
        <v>0.15102000000000002</v>
      </c>
      <c r="G25" s="149">
        <v>0.15026</v>
      </c>
      <c r="H25" s="149">
        <v>1.0000000000000001E-5</v>
      </c>
      <c r="I25" s="149">
        <v>7.5000000000000002E-4</v>
      </c>
      <c r="J25" s="149">
        <v>7.9839999999999994E-2</v>
      </c>
      <c r="K25" s="149">
        <v>7.9079999999999998E-2</v>
      </c>
      <c r="L25" s="149">
        <v>1.0000000000000001E-5</v>
      </c>
      <c r="M25" s="149">
        <v>7.5000000000000002E-4</v>
      </c>
      <c r="N25" s="92"/>
    </row>
    <row r="26" spans="2:25" s="58" customFormat="1" x14ac:dyDescent="0.35">
      <c r="B26" s="895"/>
      <c r="C26" s="875"/>
      <c r="D26" s="64" t="s">
        <v>628</v>
      </c>
      <c r="E26" s="152" t="s">
        <v>626</v>
      </c>
      <c r="F26" s="149">
        <v>0.22652000000000003</v>
      </c>
      <c r="G26" s="149">
        <v>0.22539000000000001</v>
      </c>
      <c r="H26" s="149">
        <v>1.0000000000000001E-5</v>
      </c>
      <c r="I26" s="149">
        <v>1.1199999999999999E-3</v>
      </c>
      <c r="J26" s="149">
        <v>0.11975999999999999</v>
      </c>
      <c r="K26" s="149">
        <v>0.11863</v>
      </c>
      <c r="L26" s="149">
        <v>1.0000000000000001E-5</v>
      </c>
      <c r="M26" s="149">
        <v>1.1199999999999999E-3</v>
      </c>
      <c r="N26" s="92"/>
    </row>
    <row r="27" spans="2:25" s="58" customFormat="1" x14ac:dyDescent="0.35">
      <c r="B27" s="895"/>
      <c r="C27" s="875" t="s">
        <v>633</v>
      </c>
      <c r="D27" s="64" t="s">
        <v>631</v>
      </c>
      <c r="E27" s="152" t="s">
        <v>626</v>
      </c>
      <c r="F27" s="149">
        <v>0.19309000000000001</v>
      </c>
      <c r="G27" s="153">
        <v>0.19212000000000001</v>
      </c>
      <c r="H27" s="149">
        <v>1.0000000000000001E-5</v>
      </c>
      <c r="I27" s="149">
        <v>9.6000000000000002E-4</v>
      </c>
      <c r="J27" s="149">
        <v>0.10208</v>
      </c>
      <c r="K27" s="149">
        <v>0.10111000000000001</v>
      </c>
      <c r="L27" s="149">
        <v>1.0000000000000001E-5</v>
      </c>
      <c r="M27" s="149">
        <v>9.6000000000000002E-4</v>
      </c>
      <c r="N27" s="92"/>
    </row>
    <row r="28" spans="2:25" s="58" customFormat="1" x14ac:dyDescent="0.35">
      <c r="B28" s="895"/>
      <c r="C28" s="875"/>
      <c r="D28" s="64" t="s">
        <v>630</v>
      </c>
      <c r="E28" s="152" t="s">
        <v>626</v>
      </c>
      <c r="F28" s="149">
        <v>0.14787000000000003</v>
      </c>
      <c r="G28" s="149">
        <v>0.14713000000000001</v>
      </c>
      <c r="H28" s="149">
        <v>1.0000000000000001E-5</v>
      </c>
      <c r="I28" s="149">
        <v>7.2999999999999996E-4</v>
      </c>
      <c r="J28" s="149">
        <v>7.8179999999999986E-2</v>
      </c>
      <c r="K28" s="149">
        <v>7.7439999999999995E-2</v>
      </c>
      <c r="L28" s="149">
        <v>1.0000000000000001E-5</v>
      </c>
      <c r="M28" s="149">
        <v>7.2999999999999996E-4</v>
      </c>
      <c r="N28" s="92"/>
    </row>
    <row r="29" spans="2:25" s="58" customFormat="1" ht="29" x14ac:dyDescent="0.35">
      <c r="B29" s="895"/>
      <c r="C29" s="875"/>
      <c r="D29" s="64" t="s">
        <v>629</v>
      </c>
      <c r="E29" s="152" t="s">
        <v>626</v>
      </c>
      <c r="F29" s="149">
        <v>0.23659000000000002</v>
      </c>
      <c r="G29" s="149">
        <v>0.23541000000000001</v>
      </c>
      <c r="H29" s="149">
        <v>1.0000000000000001E-5</v>
      </c>
      <c r="I29" s="149">
        <v>1.17E-3</v>
      </c>
      <c r="J29" s="149">
        <v>0.12508</v>
      </c>
      <c r="K29" s="149">
        <v>0.1239</v>
      </c>
      <c r="L29" s="149">
        <v>1.0000000000000001E-5</v>
      </c>
      <c r="M29" s="149">
        <v>1.17E-3</v>
      </c>
      <c r="N29" s="92"/>
    </row>
    <row r="30" spans="2:25" s="58" customFormat="1" x14ac:dyDescent="0.35">
      <c r="B30" s="895"/>
      <c r="C30" s="875"/>
      <c r="D30" s="64" t="s">
        <v>628</v>
      </c>
      <c r="E30" s="152" t="s">
        <v>626</v>
      </c>
      <c r="F30" s="149">
        <v>0.42882000000000003</v>
      </c>
      <c r="G30" s="149">
        <v>0.42668</v>
      </c>
      <c r="H30" s="149">
        <v>2.0000000000000002E-5</v>
      </c>
      <c r="I30" s="149">
        <v>2.1199999999999999E-3</v>
      </c>
      <c r="J30" s="149">
        <v>0.22670999999999999</v>
      </c>
      <c r="K30" s="149">
        <v>0.22456999999999999</v>
      </c>
      <c r="L30" s="149">
        <v>2.0000000000000002E-5</v>
      </c>
      <c r="M30" s="149">
        <v>2.1199999999999999E-3</v>
      </c>
      <c r="N30" s="92"/>
    </row>
    <row r="31" spans="2:25" s="58" customFormat="1" x14ac:dyDescent="0.35">
      <c r="B31" s="895"/>
      <c r="C31" s="875"/>
      <c r="D31" s="64" t="s">
        <v>627</v>
      </c>
      <c r="E31" s="152" t="s">
        <v>626</v>
      </c>
      <c r="F31" s="149">
        <v>0.59147000000000005</v>
      </c>
      <c r="G31" s="149">
        <v>0.58852000000000004</v>
      </c>
      <c r="H31" s="149">
        <v>2.0000000000000002E-5</v>
      </c>
      <c r="I31" s="149">
        <v>2.9299999999999999E-3</v>
      </c>
      <c r="J31" s="149">
        <v>0.31270000000000003</v>
      </c>
      <c r="K31" s="149">
        <v>0.30975000000000003</v>
      </c>
      <c r="L31" s="149">
        <v>2.0000000000000002E-5</v>
      </c>
      <c r="M31" s="149">
        <v>2.9299999999999999E-3</v>
      </c>
      <c r="N31" s="92"/>
    </row>
    <row r="32" spans="2:25" s="58" customFormat="1" x14ac:dyDescent="0.35">
      <c r="B32" s="895"/>
      <c r="C32" s="875" t="s">
        <v>632</v>
      </c>
      <c r="D32" s="64" t="s">
        <v>631</v>
      </c>
      <c r="E32" s="152" t="s">
        <v>626</v>
      </c>
      <c r="F32" s="149">
        <v>0.18362000000000001</v>
      </c>
      <c r="G32" s="149">
        <v>0.1827</v>
      </c>
      <c r="H32" s="149">
        <v>1.0000000000000001E-5</v>
      </c>
      <c r="I32" s="149">
        <v>9.1E-4</v>
      </c>
      <c r="J32" s="149">
        <v>9.7079999999999986E-2</v>
      </c>
      <c r="K32" s="149">
        <v>9.6159999999999995E-2</v>
      </c>
      <c r="L32" s="149">
        <v>1.0000000000000001E-5</v>
      </c>
      <c r="M32" s="149">
        <v>9.1E-4</v>
      </c>
      <c r="N32" s="92"/>
    </row>
    <row r="33" spans="2:25" s="58" customFormat="1" x14ac:dyDescent="0.35">
      <c r="B33" s="895"/>
      <c r="C33" s="875"/>
      <c r="D33" s="64" t="s">
        <v>630</v>
      </c>
      <c r="E33" s="152" t="s">
        <v>626</v>
      </c>
      <c r="F33" s="149">
        <v>0.140625</v>
      </c>
      <c r="G33" s="149">
        <v>0.13991999999999999</v>
      </c>
      <c r="H33" s="149">
        <v>5.0000000000000004E-6</v>
      </c>
      <c r="I33" s="149">
        <v>6.9999999999999999E-4</v>
      </c>
      <c r="J33" s="149">
        <v>7.4345000000000008E-2</v>
      </c>
      <c r="K33" s="149">
        <v>7.3639999999999997E-2</v>
      </c>
      <c r="L33" s="149">
        <v>5.0000000000000004E-6</v>
      </c>
      <c r="M33" s="149">
        <v>6.9999999999999999E-4</v>
      </c>
      <c r="N33" s="92"/>
    </row>
    <row r="34" spans="2:25" s="58" customFormat="1" ht="29" x14ac:dyDescent="0.35">
      <c r="B34" s="895"/>
      <c r="C34" s="875"/>
      <c r="D34" s="64" t="s">
        <v>629</v>
      </c>
      <c r="E34" s="152" t="s">
        <v>626</v>
      </c>
      <c r="F34" s="149">
        <v>0.22500000000000001</v>
      </c>
      <c r="G34" s="149">
        <v>0.22388</v>
      </c>
      <c r="H34" s="149">
        <v>1.0000000000000001E-5</v>
      </c>
      <c r="I34" s="149">
        <v>1.1100000000000001E-3</v>
      </c>
      <c r="J34" s="149">
        <v>0.11895</v>
      </c>
      <c r="K34" s="149">
        <v>0.11783</v>
      </c>
      <c r="L34" s="149">
        <v>1.0000000000000001E-5</v>
      </c>
      <c r="M34" s="149">
        <v>1.1100000000000001E-3</v>
      </c>
      <c r="N34" s="92"/>
    </row>
    <row r="35" spans="2:25" s="58" customFormat="1" x14ac:dyDescent="0.35">
      <c r="B35" s="895"/>
      <c r="C35" s="875"/>
      <c r="D35" s="64" t="s">
        <v>628</v>
      </c>
      <c r="E35" s="152" t="s">
        <v>626</v>
      </c>
      <c r="F35" s="149">
        <v>0.40781000000000001</v>
      </c>
      <c r="G35" s="149">
        <v>0.40577999999999997</v>
      </c>
      <c r="H35" s="149">
        <v>1.0000000000000001E-5</v>
      </c>
      <c r="I35" s="149">
        <v>2.0200000000000001E-3</v>
      </c>
      <c r="J35" s="149">
        <v>0.21560000000000001</v>
      </c>
      <c r="K35" s="149">
        <v>0.21357000000000001</v>
      </c>
      <c r="L35" s="149">
        <v>1.0000000000000001E-5</v>
      </c>
      <c r="M35" s="149">
        <v>2.0200000000000001E-3</v>
      </c>
      <c r="N35" s="92"/>
    </row>
    <row r="36" spans="2:25" s="58" customFormat="1" x14ac:dyDescent="0.35">
      <c r="B36" s="896"/>
      <c r="C36" s="897"/>
      <c r="D36" s="151" t="s">
        <v>627</v>
      </c>
      <c r="E36" s="150" t="s">
        <v>626</v>
      </c>
      <c r="F36" s="149">
        <v>0.56250999999999995</v>
      </c>
      <c r="G36" s="149">
        <v>0.55969999999999998</v>
      </c>
      <c r="H36" s="149">
        <v>2.0000000000000002E-5</v>
      </c>
      <c r="I36" s="149">
        <v>2.7899999999999999E-3</v>
      </c>
      <c r="J36" s="149">
        <v>0.29739000000000004</v>
      </c>
      <c r="K36" s="149">
        <v>0.29458000000000001</v>
      </c>
      <c r="L36" s="149">
        <v>2.0000000000000002E-5</v>
      </c>
      <c r="M36" s="149">
        <v>2.7899999999999999E-3</v>
      </c>
      <c r="N36" s="92"/>
    </row>
    <row r="37" spans="2:25" s="58" customFormat="1" x14ac:dyDescent="0.35">
      <c r="B37" s="60"/>
      <c r="C37" s="60"/>
      <c r="D37" s="60"/>
      <c r="E37" s="60"/>
      <c r="F37" s="60"/>
      <c r="G37" s="60"/>
      <c r="H37" s="60"/>
      <c r="I37" s="60"/>
      <c r="J37" s="60"/>
      <c r="K37" s="60"/>
      <c r="L37" s="60"/>
      <c r="M37" s="60"/>
      <c r="N37" s="95"/>
      <c r="W37" s="95"/>
      <c r="X37" s="95"/>
      <c r="Y37" s="95"/>
    </row>
    <row r="38" spans="2:25" s="58" customFormat="1" x14ac:dyDescent="0.35">
      <c r="B38" s="60"/>
      <c r="C38" s="60"/>
      <c r="D38" s="60"/>
      <c r="E38" s="60"/>
      <c r="F38" s="60"/>
      <c r="G38" s="60"/>
      <c r="H38" s="60"/>
      <c r="I38" s="60"/>
      <c r="J38" s="60"/>
      <c r="K38" s="60"/>
      <c r="L38" s="60"/>
      <c r="M38" s="60"/>
      <c r="N38" s="95"/>
      <c r="O38" s="95"/>
      <c r="P38" s="95"/>
      <c r="Q38" s="95"/>
      <c r="R38" s="95"/>
      <c r="S38" s="95"/>
      <c r="T38" s="95"/>
      <c r="U38" s="95"/>
      <c r="V38" s="95"/>
      <c r="W38" s="95"/>
      <c r="X38" s="95"/>
      <c r="Y38" s="95"/>
    </row>
    <row r="39" spans="2:25" s="55" customFormat="1" ht="15.5" x14ac:dyDescent="0.35">
      <c r="B39" s="124" t="s">
        <v>435</v>
      </c>
      <c r="C39" s="97"/>
      <c r="D39" s="97"/>
      <c r="E39" s="97"/>
      <c r="F39" s="97"/>
      <c r="G39" s="97"/>
      <c r="H39" s="97"/>
      <c r="I39" s="97"/>
      <c r="J39" s="97"/>
      <c r="K39" s="97"/>
      <c r="L39" s="97"/>
      <c r="M39" s="97"/>
      <c r="N39" s="97"/>
      <c r="O39" s="97"/>
      <c r="P39" s="97"/>
      <c r="Q39" s="97"/>
      <c r="R39" s="97"/>
      <c r="S39" s="97"/>
      <c r="T39" s="97"/>
      <c r="U39" s="97"/>
      <c r="V39" s="97"/>
      <c r="W39" s="97"/>
      <c r="X39" s="97"/>
      <c r="Y39" s="97"/>
    </row>
    <row r="40" spans="2:25" s="55" customFormat="1" ht="18" customHeight="1" x14ac:dyDescent="0.35">
      <c r="B40" s="887" t="s">
        <v>625</v>
      </c>
      <c r="C40" s="887"/>
      <c r="D40" s="887"/>
      <c r="E40" s="887"/>
      <c r="F40" s="887"/>
      <c r="G40" s="887"/>
      <c r="H40" s="887"/>
      <c r="I40" s="887"/>
      <c r="J40" s="887"/>
      <c r="K40" s="887"/>
      <c r="L40" s="887"/>
      <c r="M40" s="887"/>
      <c r="N40" s="97"/>
      <c r="O40" s="97"/>
      <c r="P40" s="97"/>
      <c r="Q40" s="97"/>
      <c r="R40" s="97"/>
      <c r="S40" s="97"/>
      <c r="T40" s="97"/>
      <c r="U40" s="97"/>
      <c r="V40" s="97"/>
      <c r="W40" s="97"/>
      <c r="X40" s="97"/>
      <c r="Y40" s="97"/>
    </row>
    <row r="41" spans="2:25" s="55" customFormat="1" ht="27" customHeight="1" x14ac:dyDescent="0.35">
      <c r="B41" s="879" t="s">
        <v>624</v>
      </c>
      <c r="C41" s="879"/>
      <c r="D41" s="879"/>
      <c r="E41" s="879"/>
      <c r="F41" s="879"/>
      <c r="G41" s="879"/>
      <c r="H41" s="879"/>
      <c r="I41" s="879"/>
      <c r="J41" s="879"/>
      <c r="K41" s="879"/>
      <c r="L41" s="879"/>
      <c r="M41" s="879"/>
      <c r="N41" s="97"/>
      <c r="O41" s="97"/>
      <c r="P41" s="97"/>
      <c r="Q41" s="97"/>
      <c r="R41" s="97"/>
      <c r="S41" s="97"/>
      <c r="T41" s="97"/>
      <c r="U41" s="97"/>
      <c r="V41" s="97"/>
      <c r="W41" s="97"/>
      <c r="X41" s="97"/>
      <c r="Y41" s="97"/>
    </row>
    <row r="42" spans="2:25" s="55" customFormat="1" ht="16.399999999999999" customHeight="1" x14ac:dyDescent="0.35">
      <c r="B42" s="887" t="s">
        <v>623</v>
      </c>
      <c r="C42" s="887"/>
      <c r="D42" s="887"/>
      <c r="E42" s="887"/>
      <c r="F42" s="887"/>
      <c r="G42" s="887"/>
      <c r="H42" s="887"/>
      <c r="I42" s="887"/>
      <c r="J42" s="887"/>
      <c r="K42" s="887"/>
      <c r="L42" s="887"/>
      <c r="M42" s="887"/>
      <c r="N42" s="97"/>
      <c r="O42" s="97"/>
      <c r="P42" s="97"/>
      <c r="Q42" s="97"/>
      <c r="R42" s="97"/>
      <c r="S42" s="97"/>
      <c r="T42" s="97"/>
      <c r="U42" s="97"/>
      <c r="V42" s="97"/>
      <c r="W42" s="97"/>
      <c r="X42" s="97"/>
      <c r="Y42" s="97"/>
    </row>
    <row r="43" spans="2:25" s="55" customFormat="1" ht="38.5" customHeight="1" x14ac:dyDescent="0.35">
      <c r="B43" s="879" t="s">
        <v>622</v>
      </c>
      <c r="C43" s="879"/>
      <c r="D43" s="879"/>
      <c r="E43" s="879"/>
      <c r="F43" s="879"/>
      <c r="G43" s="879"/>
      <c r="H43" s="879"/>
      <c r="I43" s="879"/>
      <c r="J43" s="879"/>
      <c r="K43" s="879"/>
      <c r="L43" s="879"/>
      <c r="M43" s="879"/>
      <c r="N43" s="97"/>
      <c r="O43" s="97"/>
      <c r="P43" s="97"/>
      <c r="Q43" s="97"/>
      <c r="R43" s="97"/>
      <c r="S43" s="97"/>
      <c r="T43" s="97"/>
      <c r="U43" s="97"/>
      <c r="V43" s="97"/>
      <c r="W43" s="97"/>
      <c r="X43" s="97"/>
      <c r="Y43" s="97"/>
    </row>
    <row r="44" spans="2:25" s="55" customFormat="1" ht="19.5" customHeight="1" x14ac:dyDescent="0.35">
      <c r="B44" s="887" t="s">
        <v>621</v>
      </c>
      <c r="C44" s="887"/>
      <c r="D44" s="887"/>
      <c r="E44" s="887"/>
      <c r="F44" s="887"/>
      <c r="G44" s="887"/>
      <c r="H44" s="887"/>
      <c r="I44" s="887"/>
      <c r="J44" s="887"/>
      <c r="K44" s="887"/>
      <c r="L44" s="887"/>
      <c r="M44" s="887"/>
      <c r="N44" s="97"/>
      <c r="O44" s="97"/>
      <c r="P44" s="97"/>
      <c r="Q44" s="97"/>
      <c r="R44" s="97"/>
      <c r="S44" s="97"/>
      <c r="T44" s="97"/>
      <c r="U44" s="97"/>
      <c r="V44" s="97"/>
      <c r="W44" s="97"/>
      <c r="X44" s="97"/>
      <c r="Y44" s="97"/>
    </row>
    <row r="45" spans="2:25" s="55" customFormat="1" ht="42.75" customHeight="1" x14ac:dyDescent="0.35">
      <c r="B45" s="879" t="s">
        <v>620</v>
      </c>
      <c r="C45" s="879"/>
      <c r="D45" s="879"/>
      <c r="E45" s="879"/>
      <c r="F45" s="879"/>
      <c r="G45" s="879"/>
      <c r="H45" s="879"/>
      <c r="I45" s="879"/>
      <c r="J45" s="879"/>
      <c r="K45" s="879"/>
      <c r="L45" s="879"/>
      <c r="M45" s="879"/>
      <c r="N45" s="97"/>
      <c r="O45" s="97"/>
      <c r="P45" s="97"/>
      <c r="Q45" s="97"/>
      <c r="R45" s="97"/>
      <c r="S45" s="97"/>
      <c r="T45" s="97"/>
      <c r="U45" s="97"/>
      <c r="V45" s="97"/>
      <c r="W45" s="97"/>
      <c r="X45" s="97"/>
      <c r="Y45" s="97"/>
    </row>
    <row r="46" spans="2:25" s="55" customFormat="1" ht="18" customHeight="1" x14ac:dyDescent="0.35">
      <c r="B46" s="887" t="s">
        <v>619</v>
      </c>
      <c r="C46" s="887"/>
      <c r="D46" s="887"/>
      <c r="E46" s="887"/>
      <c r="F46" s="887"/>
      <c r="G46" s="887"/>
      <c r="H46" s="887"/>
      <c r="I46" s="887"/>
      <c r="J46" s="887"/>
      <c r="K46" s="887"/>
      <c r="L46" s="887"/>
      <c r="M46" s="887"/>
      <c r="N46" s="97"/>
      <c r="O46" s="97"/>
      <c r="P46" s="97"/>
      <c r="Q46" s="97"/>
      <c r="R46" s="97"/>
      <c r="S46" s="97"/>
      <c r="T46" s="97"/>
      <c r="U46" s="97"/>
      <c r="V46" s="97"/>
      <c r="W46" s="97"/>
      <c r="X46" s="97"/>
      <c r="Y46" s="97"/>
    </row>
    <row r="47" spans="2:25" s="55" customFormat="1" ht="56.5" customHeight="1" x14ac:dyDescent="0.35">
      <c r="B47" s="879" t="s">
        <v>618</v>
      </c>
      <c r="C47" s="879"/>
      <c r="D47" s="879"/>
      <c r="E47" s="879"/>
      <c r="F47" s="879"/>
      <c r="G47" s="879"/>
      <c r="H47" s="879"/>
      <c r="I47" s="879"/>
      <c r="J47" s="879"/>
      <c r="K47" s="879"/>
      <c r="L47" s="879"/>
      <c r="M47" s="879"/>
      <c r="N47" s="97"/>
      <c r="O47" s="97"/>
      <c r="P47" s="97"/>
      <c r="Q47" s="97"/>
      <c r="R47" s="97"/>
      <c r="S47" s="97"/>
      <c r="T47" s="97"/>
      <c r="U47" s="97"/>
      <c r="V47" s="97"/>
      <c r="W47" s="97"/>
      <c r="X47" s="97"/>
      <c r="Y47" s="97"/>
    </row>
    <row r="48" spans="2:25" s="55" customFormat="1" ht="18.75" customHeight="1" x14ac:dyDescent="0.35">
      <c r="B48" s="887" t="s">
        <v>617</v>
      </c>
      <c r="C48" s="887"/>
      <c r="D48" s="887"/>
      <c r="E48" s="887"/>
      <c r="F48" s="887"/>
      <c r="G48" s="887"/>
      <c r="H48" s="887"/>
      <c r="I48" s="887"/>
      <c r="J48" s="887"/>
      <c r="K48" s="887"/>
      <c r="L48" s="887"/>
      <c r="M48" s="887"/>
      <c r="N48" s="97"/>
      <c r="O48" s="97"/>
      <c r="P48" s="97"/>
      <c r="Q48" s="97"/>
      <c r="R48" s="97"/>
      <c r="S48" s="97"/>
      <c r="T48" s="97"/>
      <c r="U48" s="97"/>
      <c r="V48" s="97"/>
      <c r="W48" s="97"/>
      <c r="X48" s="97"/>
      <c r="Y48" s="97"/>
    </row>
    <row r="49" spans="2:25" s="55" customFormat="1" ht="51" customHeight="1" x14ac:dyDescent="0.35">
      <c r="B49" s="879" t="s">
        <v>616</v>
      </c>
      <c r="C49" s="879"/>
      <c r="D49" s="879"/>
      <c r="E49" s="879"/>
      <c r="F49" s="879"/>
      <c r="G49" s="879"/>
      <c r="H49" s="879"/>
      <c r="I49" s="879"/>
      <c r="J49" s="879"/>
      <c r="K49" s="879"/>
      <c r="L49" s="879"/>
      <c r="M49" s="879"/>
      <c r="N49" s="879"/>
      <c r="O49" s="97"/>
      <c r="P49" s="97"/>
      <c r="Q49" s="97"/>
      <c r="R49" s="97"/>
      <c r="S49" s="97"/>
      <c r="T49" s="97"/>
      <c r="U49" s="97"/>
      <c r="V49" s="97"/>
      <c r="W49" s="97"/>
      <c r="X49" s="97"/>
      <c r="Y49" s="97"/>
    </row>
    <row r="50" spans="2:25" s="55" customFormat="1" ht="19.5" customHeight="1" x14ac:dyDescent="0.35">
      <c r="B50" s="887" t="s">
        <v>615</v>
      </c>
      <c r="C50" s="887"/>
      <c r="D50" s="887"/>
      <c r="E50" s="887"/>
      <c r="F50" s="887"/>
      <c r="G50" s="887"/>
      <c r="H50" s="887"/>
      <c r="I50" s="887"/>
      <c r="J50" s="887"/>
      <c r="K50" s="887"/>
      <c r="L50" s="887"/>
      <c r="M50" s="887"/>
      <c r="N50" s="148"/>
      <c r="O50" s="97"/>
      <c r="P50" s="97"/>
      <c r="Q50" s="97"/>
      <c r="R50" s="97"/>
      <c r="S50" s="97"/>
      <c r="T50" s="97"/>
      <c r="U50" s="97"/>
      <c r="V50" s="97"/>
      <c r="W50" s="97"/>
      <c r="X50" s="97"/>
      <c r="Y50" s="97"/>
    </row>
    <row r="51" spans="2:25" s="55" customFormat="1" ht="66" customHeight="1" x14ac:dyDescent="0.35">
      <c r="B51" s="876" t="s">
        <v>614</v>
      </c>
      <c r="C51" s="876"/>
      <c r="D51" s="876"/>
      <c r="E51" s="876"/>
      <c r="F51" s="876"/>
      <c r="G51" s="876"/>
      <c r="H51" s="876"/>
      <c r="I51" s="876"/>
      <c r="J51" s="876"/>
      <c r="K51" s="876"/>
      <c r="L51" s="876"/>
      <c r="M51" s="876"/>
      <c r="N51" s="876"/>
      <c r="O51" s="97"/>
      <c r="P51" s="97"/>
      <c r="Q51" s="97"/>
      <c r="R51" s="97"/>
      <c r="S51" s="97"/>
      <c r="T51" s="97"/>
      <c r="U51" s="97"/>
      <c r="V51" s="97"/>
      <c r="W51" s="97"/>
      <c r="X51" s="97"/>
      <c r="Y51" s="97"/>
    </row>
    <row r="52" spans="2:25" s="97" customFormat="1" ht="24.65" customHeight="1" x14ac:dyDescent="0.35">
      <c r="B52" s="879" t="s">
        <v>613</v>
      </c>
      <c r="C52" s="879"/>
      <c r="D52" s="879"/>
      <c r="E52" s="879"/>
      <c r="F52" s="879"/>
      <c r="G52" s="879"/>
      <c r="H52" s="879"/>
      <c r="I52" s="879"/>
      <c r="J52" s="879"/>
      <c r="K52" s="879"/>
      <c r="L52" s="879"/>
      <c r="M52" s="879"/>
      <c r="N52" s="879"/>
    </row>
    <row r="53" spans="2:25" s="55" customFormat="1" ht="15" hidden="1" customHeight="1" x14ac:dyDescent="0.35"/>
    <row r="54" spans="2:25" s="55" customFormat="1" x14ac:dyDescent="0.35">
      <c r="B54" s="867" t="s">
        <v>430</v>
      </c>
      <c r="C54" s="867"/>
      <c r="D54" s="867"/>
      <c r="E54" s="867"/>
      <c r="F54" s="867"/>
      <c r="G54" s="867"/>
      <c r="H54" s="867"/>
      <c r="I54" s="867"/>
      <c r="J54" s="867"/>
      <c r="K54" s="867"/>
      <c r="L54" s="867"/>
      <c r="M54" s="867"/>
    </row>
    <row r="55" spans="2:25" s="55" customFormat="1" x14ac:dyDescent="0.35"/>
    <row r="56" spans="2:25" s="55" customFormat="1" x14ac:dyDescent="0.35"/>
    <row r="57" spans="2:25" s="55" customFormat="1" x14ac:dyDescent="0.35"/>
    <row r="58" spans="2:25" s="55" customFormat="1" x14ac:dyDescent="0.35"/>
    <row r="59" spans="2:25" s="55" customFormat="1" x14ac:dyDescent="0.35"/>
    <row r="60" spans="2:25" s="55" customFormat="1" x14ac:dyDescent="0.35"/>
    <row r="61" spans="2:25" s="55" customFormat="1" x14ac:dyDescent="0.35"/>
    <row r="62" spans="2:25" s="55" customFormat="1" x14ac:dyDescent="0.35"/>
    <row r="63" spans="2:25" s="55" customFormat="1" x14ac:dyDescent="0.35"/>
    <row r="64" spans="2:25" s="55" customFormat="1" x14ac:dyDescent="0.35"/>
    <row r="65" s="55" customFormat="1" x14ac:dyDescent="0.35"/>
  </sheetData>
  <mergeCells count="34">
    <mergeCell ref="B49:N49"/>
    <mergeCell ref="B42:M42"/>
    <mergeCell ref="B48:M48"/>
    <mergeCell ref="B40:M40"/>
    <mergeCell ref="B41:M41"/>
    <mergeCell ref="B43:M43"/>
    <mergeCell ref="B10:M10"/>
    <mergeCell ref="B11:M11"/>
    <mergeCell ref="B8:M8"/>
    <mergeCell ref="B9:M9"/>
    <mergeCell ref="C27:C31"/>
    <mergeCell ref="J21:M21"/>
    <mergeCell ref="B23:B36"/>
    <mergeCell ref="C24:C26"/>
    <mergeCell ref="B13:M13"/>
    <mergeCell ref="B14:M14"/>
    <mergeCell ref="B17:M17"/>
    <mergeCell ref="C32:C36"/>
    <mergeCell ref="A1:F1"/>
    <mergeCell ref="B54:M54"/>
    <mergeCell ref="B51:N51"/>
    <mergeCell ref="B50:M50"/>
    <mergeCell ref="B12:M12"/>
    <mergeCell ref="B46:M46"/>
    <mergeCell ref="B18:M18"/>
    <mergeCell ref="B15:M15"/>
    <mergeCell ref="B16:M16"/>
    <mergeCell ref="N12:Y12"/>
    <mergeCell ref="F21:I21"/>
    <mergeCell ref="A2:F2"/>
    <mergeCell ref="B52:N52"/>
    <mergeCell ref="B45:M45"/>
    <mergeCell ref="B44:M44"/>
    <mergeCell ref="B47:M47"/>
  </mergeCells>
  <conditionalFormatting sqref="F20:M20">
    <cfRule type="expression" dxfId="25" priority="1" stopIfTrue="1">
      <formula>NOT(F20="")</formula>
    </cfRule>
  </conditionalFormatting>
  <conditionalFormatting sqref="N23:N36">
    <cfRule type="expression" dxfId="24" priority="2" stopIfTrue="1">
      <formula>NOT(N23="")</formula>
    </cfRule>
  </conditionalFormatting>
  <hyperlinks>
    <hyperlink ref="A3" location="Index!A1" display="Index" xr:uid="{2B362EB9-B008-4BE2-A58B-14129B8C475F}"/>
    <hyperlink ref="B51:N51" location="'Freighting goods'!A1" display="'Freighting goods'!A1" xr:uid="{8CE587BE-F204-4F6C-88B1-7CF8CB103D74}"/>
  </hyperlinks>
  <pageMargins left="0.7" right="0.7" top="0.75" bottom="0.75" header="0.3" footer="0.3"/>
  <pageSetup paperSize="9" scale="35" fitToHeight="0" orientation="landscape" r:id="rId1"/>
  <headerFooter alignWithMargins="0"/>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F4965-4D0F-4466-8746-C5A05576CB56}">
  <sheetPr codeName="Sheet25">
    <tabColor theme="5" tint="0.79998168889431442"/>
    <pageSetUpPr fitToPage="1"/>
  </sheetPr>
  <dimension ref="A1:EP261"/>
  <sheetViews>
    <sheetView showGridLines="0" zoomScale="80" zoomScaleNormal="80" workbookViewId="0">
      <pane xSplit="1" ySplit="3" topLeftCell="B84" activePane="bottomRight" state="frozen"/>
      <selection activeCell="B5" sqref="B5:G6"/>
      <selection pane="topRight" activeCell="B5" sqref="B5:G6"/>
      <selection pane="bottomLeft" activeCell="B5" sqref="B5:G6"/>
      <selection pane="bottomRight" activeCell="B5" sqref="B5:G6"/>
    </sheetView>
  </sheetViews>
  <sheetFormatPr defaultColWidth="11.1796875" defaultRowHeight="14.5" x14ac:dyDescent="0.35"/>
  <cols>
    <col min="1" max="1" width="5.54296875" style="55" customWidth="1"/>
    <col min="2" max="2" width="23.453125" style="55" customWidth="1"/>
    <col min="3" max="3" width="22.81640625" style="55" customWidth="1"/>
    <col min="4" max="4" width="14.453125" style="55" customWidth="1"/>
    <col min="5" max="28" width="13.54296875" style="55" customWidth="1"/>
    <col min="29" max="36" width="13.54296875" style="54" customWidth="1"/>
    <col min="37" max="37" width="48.54296875" style="54" customWidth="1"/>
    <col min="38" max="16384" width="11.1796875" style="54"/>
  </cols>
  <sheetData>
    <row r="1" spans="1:146" s="85" customFormat="1" ht="10.5" x14ac:dyDescent="0.25">
      <c r="A1" s="842" t="s">
        <v>467</v>
      </c>
      <c r="B1" s="842"/>
      <c r="C1" s="842"/>
      <c r="D1" s="842"/>
      <c r="E1" s="842"/>
      <c r="F1" s="842"/>
    </row>
    <row r="2" spans="1:146" ht="21" x14ac:dyDescent="0.5">
      <c r="A2" s="845" t="s">
        <v>692</v>
      </c>
      <c r="B2" s="845"/>
      <c r="C2" s="845"/>
      <c r="D2" s="845"/>
      <c r="E2" s="845"/>
      <c r="F2" s="84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row>
    <row r="3" spans="1:146" x14ac:dyDescent="0.35">
      <c r="A3" s="83" t="s">
        <v>466</v>
      </c>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row>
    <row r="4" spans="1:146" s="82" customFormat="1" ht="6" thickBot="1" x14ac:dyDescent="0.2"/>
    <row r="5" spans="1:146" ht="26.5" thickTop="1" x14ac:dyDescent="0.35">
      <c r="B5" s="79" t="s">
        <v>465</v>
      </c>
      <c r="C5" s="80" t="s">
        <v>692</v>
      </c>
      <c r="D5" s="79" t="s">
        <v>463</v>
      </c>
      <c r="E5" s="78">
        <v>44713</v>
      </c>
      <c r="F5" s="77" t="s">
        <v>462</v>
      </c>
      <c r="G5" s="76" t="s">
        <v>461</v>
      </c>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row>
    <row r="6" spans="1:146" ht="15" thickBot="1" x14ac:dyDescent="0.4">
      <c r="B6" s="75" t="s">
        <v>460</v>
      </c>
      <c r="C6" s="74" t="s">
        <v>459</v>
      </c>
      <c r="D6" s="72" t="s">
        <v>458</v>
      </c>
      <c r="E6" s="73">
        <v>1</v>
      </c>
      <c r="F6" s="72" t="s">
        <v>457</v>
      </c>
      <c r="G6" s="71">
        <v>2021</v>
      </c>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row>
    <row r="7" spans="1:146" ht="15.5" thickTop="1" thickBot="1" x14ac:dyDescent="0.4">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row>
    <row r="8" spans="1:146" ht="39" customHeight="1" thickTop="1" thickBot="1" x14ac:dyDescent="0.4">
      <c r="B8" s="872" t="s">
        <v>691</v>
      </c>
      <c r="C8" s="873"/>
      <c r="D8" s="873"/>
      <c r="E8" s="873"/>
      <c r="F8" s="873"/>
      <c r="G8" s="873"/>
      <c r="H8" s="873"/>
      <c r="I8" s="873"/>
      <c r="J8" s="873"/>
      <c r="K8" s="873"/>
      <c r="L8" s="873"/>
      <c r="M8" s="874"/>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row>
    <row r="9" spans="1:146" ht="15" thickTop="1" x14ac:dyDescent="0.35">
      <c r="B9" s="838"/>
      <c r="C9" s="878"/>
      <c r="D9" s="878"/>
      <c r="E9" s="878"/>
      <c r="F9" s="878"/>
      <c r="G9" s="878"/>
      <c r="H9" s="878"/>
      <c r="I9" s="878"/>
      <c r="J9" s="878"/>
      <c r="K9" s="878"/>
      <c r="L9" s="878"/>
      <c r="M9" s="878"/>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row>
    <row r="10" spans="1:146" ht="15" customHeight="1" x14ac:dyDescent="0.35">
      <c r="B10" s="849" t="s">
        <v>455</v>
      </c>
      <c r="C10" s="849"/>
      <c r="D10" s="849"/>
      <c r="E10" s="849"/>
      <c r="F10" s="849"/>
      <c r="G10" s="849"/>
      <c r="H10" s="849"/>
      <c r="I10" s="849"/>
      <c r="J10" s="849"/>
      <c r="K10" s="849"/>
      <c r="L10" s="849"/>
      <c r="M10" s="849"/>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row>
    <row r="11" spans="1:146" ht="6.65" customHeight="1" x14ac:dyDescent="0.35">
      <c r="B11" s="171"/>
      <c r="C11" s="171"/>
      <c r="D11" s="171"/>
      <c r="E11" s="171"/>
      <c r="F11" s="171"/>
      <c r="G11" s="171"/>
      <c r="H11" s="171"/>
      <c r="I11" s="171"/>
      <c r="J11" s="171"/>
      <c r="K11" s="171"/>
      <c r="L11" s="171"/>
      <c r="M11" s="171"/>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row>
    <row r="12" spans="1:146" s="55" customFormat="1" ht="45" customHeight="1" x14ac:dyDescent="0.35">
      <c r="B12" s="838" t="s">
        <v>690</v>
      </c>
      <c r="C12" s="838"/>
      <c r="D12" s="838"/>
      <c r="E12" s="838"/>
      <c r="F12" s="838"/>
      <c r="G12" s="838"/>
      <c r="H12" s="838"/>
      <c r="I12" s="838"/>
      <c r="J12" s="838"/>
      <c r="K12" s="838"/>
      <c r="L12" s="838"/>
      <c r="M12" s="838"/>
    </row>
    <row r="13" spans="1:146" s="55" customFormat="1" ht="45" customHeight="1" x14ac:dyDescent="0.35">
      <c r="B13" s="838" t="s">
        <v>689</v>
      </c>
      <c r="C13" s="838"/>
      <c r="D13" s="838"/>
      <c r="E13" s="838"/>
      <c r="F13" s="838"/>
      <c r="G13" s="838"/>
      <c r="H13" s="838"/>
      <c r="I13" s="838"/>
      <c r="J13" s="838"/>
      <c r="K13" s="838"/>
      <c r="L13" s="838"/>
      <c r="M13" s="838"/>
    </row>
    <row r="14" spans="1:146" s="58" customFormat="1" ht="47.5" customHeight="1" x14ac:dyDescent="0.35">
      <c r="B14" s="838" t="s">
        <v>688</v>
      </c>
      <c r="C14" s="838"/>
      <c r="D14" s="838"/>
      <c r="E14" s="838"/>
      <c r="F14" s="838"/>
      <c r="G14" s="838"/>
      <c r="H14" s="838"/>
      <c r="I14" s="838"/>
      <c r="J14" s="838"/>
      <c r="K14" s="838"/>
      <c r="L14" s="838"/>
      <c r="M14" s="838"/>
    </row>
    <row r="15" spans="1:146" s="58" customFormat="1" ht="35.5" customHeight="1" x14ac:dyDescent="0.35">
      <c r="B15" s="838" t="s">
        <v>687</v>
      </c>
      <c r="C15" s="838"/>
      <c r="D15" s="838"/>
      <c r="E15" s="838"/>
      <c r="F15" s="838"/>
      <c r="G15" s="838"/>
      <c r="H15" s="838"/>
      <c r="I15" s="838"/>
      <c r="J15" s="838"/>
      <c r="K15" s="838"/>
      <c r="L15" s="838"/>
      <c r="M15" s="838"/>
    </row>
    <row r="16" spans="1:146" ht="27.65" customHeight="1" x14ac:dyDescent="0.35">
      <c r="B16" s="879" t="s">
        <v>686</v>
      </c>
      <c r="C16" s="879"/>
      <c r="D16" s="879"/>
      <c r="E16" s="879"/>
      <c r="F16" s="879"/>
      <c r="G16" s="879"/>
      <c r="H16" s="879"/>
      <c r="I16" s="879"/>
      <c r="J16" s="879"/>
      <c r="K16" s="879"/>
      <c r="L16" s="879"/>
      <c r="M16" s="879"/>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row>
    <row r="17" spans="2:119" s="58" customFormat="1" ht="24.75" customHeight="1" x14ac:dyDescent="0.35">
      <c r="B17" s="838" t="s">
        <v>685</v>
      </c>
      <c r="C17" s="838"/>
      <c r="D17" s="838"/>
      <c r="E17" s="838"/>
      <c r="F17" s="838"/>
      <c r="G17" s="838"/>
      <c r="H17" s="838"/>
      <c r="I17" s="838"/>
      <c r="J17" s="838"/>
      <c r="K17" s="838"/>
      <c r="L17" s="838"/>
      <c r="M17" s="838"/>
    </row>
    <row r="18" spans="2:119" s="55" customFormat="1" ht="21" customHeight="1" x14ac:dyDescent="0.35">
      <c r="B18" s="849" t="s">
        <v>684</v>
      </c>
      <c r="C18" s="849"/>
      <c r="D18" s="849"/>
      <c r="E18" s="849"/>
      <c r="F18" s="849"/>
      <c r="G18" s="849"/>
      <c r="H18" s="849"/>
      <c r="I18" s="849"/>
      <c r="J18" s="849"/>
      <c r="K18" s="849"/>
      <c r="L18" s="849"/>
      <c r="M18" s="849"/>
    </row>
    <row r="19" spans="2:119" s="55" customFormat="1" x14ac:dyDescent="0.35">
      <c r="B19" s="838" t="s">
        <v>683</v>
      </c>
      <c r="C19" s="838"/>
      <c r="D19" s="838"/>
      <c r="E19" s="838"/>
      <c r="F19" s="838"/>
      <c r="G19" s="838"/>
      <c r="H19" s="838"/>
      <c r="I19" s="838"/>
      <c r="J19" s="838"/>
      <c r="K19" s="838"/>
      <c r="L19" s="838"/>
      <c r="M19" s="838"/>
      <c r="O19" s="70"/>
    </row>
    <row r="20" spans="2:119" s="55" customFormat="1" ht="19.149999999999999" customHeight="1" x14ac:dyDescent="0.35">
      <c r="B20" s="838" t="s">
        <v>682</v>
      </c>
      <c r="C20" s="838"/>
      <c r="D20" s="838"/>
      <c r="E20" s="838"/>
      <c r="F20" s="838"/>
      <c r="G20" s="838"/>
      <c r="H20" s="838"/>
      <c r="I20" s="838"/>
      <c r="J20" s="838"/>
      <c r="K20" s="838"/>
      <c r="L20" s="838"/>
      <c r="M20" s="838"/>
    </row>
    <row r="21" spans="2:119" ht="16.5" customHeight="1" x14ac:dyDescent="0.35">
      <c r="B21" s="90"/>
      <c r="C21" s="90"/>
      <c r="D21" s="90"/>
      <c r="E21" s="90"/>
      <c r="F21" s="90"/>
      <c r="G21" s="90"/>
      <c r="H21" s="90"/>
      <c r="I21" s="90"/>
      <c r="J21" s="90"/>
      <c r="K21" s="90"/>
      <c r="L21" s="90"/>
      <c r="M21" s="90"/>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row>
    <row r="22" spans="2:119" s="58" customFormat="1" ht="15" customHeight="1" x14ac:dyDescent="0.35">
      <c r="B22" s="90"/>
      <c r="C22" s="90"/>
      <c r="D22" s="90"/>
      <c r="E22" s="92"/>
      <c r="F22" s="92"/>
      <c r="G22" s="92"/>
      <c r="H22" s="92"/>
      <c r="I22" s="92"/>
      <c r="J22" s="92"/>
      <c r="K22" s="92"/>
      <c r="L22" s="92"/>
      <c r="M22" s="92"/>
      <c r="N22" s="92"/>
      <c r="O22" s="92"/>
      <c r="P22" s="92"/>
      <c r="Q22" s="92"/>
      <c r="R22" s="92"/>
      <c r="S22" s="92"/>
      <c r="T22" s="92"/>
      <c r="U22" s="92"/>
      <c r="V22" s="92"/>
      <c r="W22" s="92"/>
      <c r="X22" s="92"/>
    </row>
    <row r="23" spans="2:119" s="58" customFormat="1" x14ac:dyDescent="0.35">
      <c r="E23" s="899" t="s">
        <v>21</v>
      </c>
      <c r="F23" s="899"/>
      <c r="G23" s="899"/>
      <c r="H23" s="899"/>
      <c r="I23" s="899" t="s">
        <v>18</v>
      </c>
      <c r="J23" s="899"/>
      <c r="K23" s="899"/>
      <c r="L23" s="899"/>
      <c r="M23" s="899" t="s">
        <v>680</v>
      </c>
      <c r="N23" s="899"/>
      <c r="O23" s="899"/>
      <c r="P23" s="899"/>
      <c r="Q23" s="899" t="s">
        <v>481</v>
      </c>
      <c r="R23" s="899"/>
      <c r="S23" s="899"/>
      <c r="T23" s="899"/>
      <c r="U23" s="899" t="s">
        <v>480</v>
      </c>
      <c r="V23" s="899"/>
      <c r="W23" s="899"/>
      <c r="X23" s="899"/>
    </row>
    <row r="24" spans="2:119" s="58" customFormat="1" ht="16.5" x14ac:dyDescent="0.45">
      <c r="B24" s="65" t="s">
        <v>445</v>
      </c>
      <c r="C24" s="65" t="s">
        <v>444</v>
      </c>
      <c r="D24" s="65" t="s">
        <v>443</v>
      </c>
      <c r="E24" s="63" t="s">
        <v>441</v>
      </c>
      <c r="F24" s="63" t="s">
        <v>440</v>
      </c>
      <c r="G24" s="63" t="s">
        <v>439</v>
      </c>
      <c r="H24" s="63" t="s">
        <v>438</v>
      </c>
      <c r="I24" s="63" t="s">
        <v>441</v>
      </c>
      <c r="J24" s="63" t="s">
        <v>440</v>
      </c>
      <c r="K24" s="63" t="s">
        <v>439</v>
      </c>
      <c r="L24" s="63" t="s">
        <v>438</v>
      </c>
      <c r="M24" s="63" t="s">
        <v>441</v>
      </c>
      <c r="N24" s="63" t="s">
        <v>440</v>
      </c>
      <c r="O24" s="63" t="s">
        <v>439</v>
      </c>
      <c r="P24" s="63" t="s">
        <v>438</v>
      </c>
      <c r="Q24" s="63" t="s">
        <v>441</v>
      </c>
      <c r="R24" s="63" t="s">
        <v>440</v>
      </c>
      <c r="S24" s="63" t="s">
        <v>439</v>
      </c>
      <c r="T24" s="63" t="s">
        <v>438</v>
      </c>
      <c r="U24" s="63" t="s">
        <v>441</v>
      </c>
      <c r="V24" s="63" t="s">
        <v>440</v>
      </c>
      <c r="W24" s="63" t="s">
        <v>439</v>
      </c>
      <c r="X24" s="63" t="s">
        <v>438</v>
      </c>
    </row>
    <row r="25" spans="2:119" s="58" customFormat="1" x14ac:dyDescent="0.35">
      <c r="B25" s="882" t="s">
        <v>496</v>
      </c>
      <c r="C25" s="882" t="s">
        <v>495</v>
      </c>
      <c r="D25" s="63" t="s">
        <v>17</v>
      </c>
      <c r="E25" s="93">
        <v>0.10630000000000001</v>
      </c>
      <c r="F25" s="93">
        <v>0.10442</v>
      </c>
      <c r="G25" s="93">
        <v>4.1400000000000002E-6</v>
      </c>
      <c r="H25" s="93">
        <v>1.8799999999999999E-3</v>
      </c>
      <c r="I25" s="93">
        <v>0.1361</v>
      </c>
      <c r="J25" s="93">
        <v>0.13542000000000001</v>
      </c>
      <c r="K25" s="93">
        <v>3.2000000000000003E-4</v>
      </c>
      <c r="L25" s="93">
        <v>3.6000000000000002E-4</v>
      </c>
      <c r="M25" s="93">
        <v>0.13578999999999999</v>
      </c>
      <c r="N25" s="93">
        <v>0.1351</v>
      </c>
      <c r="O25" s="93">
        <v>3.1E-4</v>
      </c>
      <c r="P25" s="93">
        <v>3.8000000000000002E-4</v>
      </c>
      <c r="Q25" s="61" t="s">
        <v>472</v>
      </c>
      <c r="R25" s="61" t="s">
        <v>472</v>
      </c>
      <c r="S25" s="61" t="s">
        <v>472</v>
      </c>
      <c r="T25" s="61" t="s">
        <v>472</v>
      </c>
      <c r="U25" s="61">
        <v>4.3910000000000005E-2</v>
      </c>
      <c r="V25" s="61">
        <v>4.3470000000000002E-2</v>
      </c>
      <c r="W25" s="61">
        <v>1.6000000000000001E-4</v>
      </c>
      <c r="X25" s="61">
        <v>2.7999999999999998E-4</v>
      </c>
      <c r="AK25" s="92"/>
    </row>
    <row r="26" spans="2:119" s="58" customFormat="1" x14ac:dyDescent="0.35">
      <c r="B26" s="882"/>
      <c r="C26" s="882"/>
      <c r="D26" s="63" t="s">
        <v>473</v>
      </c>
      <c r="E26" s="93">
        <v>0.17108000000000001</v>
      </c>
      <c r="F26" s="93">
        <v>0.16803999999999999</v>
      </c>
      <c r="G26" s="93">
        <v>1.0000000000000001E-5</v>
      </c>
      <c r="H26" s="93">
        <v>3.0300000000000001E-3</v>
      </c>
      <c r="I26" s="93">
        <v>0.21903</v>
      </c>
      <c r="J26" s="93">
        <v>0.21793999999999999</v>
      </c>
      <c r="K26" s="93">
        <v>5.1000000000000004E-4</v>
      </c>
      <c r="L26" s="93">
        <v>5.8E-4</v>
      </c>
      <c r="M26" s="93">
        <v>0.21854000000000001</v>
      </c>
      <c r="N26" s="93">
        <v>0.21743000000000001</v>
      </c>
      <c r="O26" s="93">
        <v>5.0000000000000001E-4</v>
      </c>
      <c r="P26" s="93">
        <v>6.0999999999999997E-4</v>
      </c>
      <c r="Q26" s="61" t="s">
        <v>472</v>
      </c>
      <c r="R26" s="61" t="s">
        <v>472</v>
      </c>
      <c r="S26" s="61" t="s">
        <v>472</v>
      </c>
      <c r="T26" s="61" t="s">
        <v>472</v>
      </c>
      <c r="U26" s="61">
        <v>7.0679999999999993E-2</v>
      </c>
      <c r="V26" s="61">
        <v>6.9959999999999994E-2</v>
      </c>
      <c r="W26" s="61">
        <v>2.5999999999999998E-4</v>
      </c>
      <c r="X26" s="61">
        <v>4.6000000000000001E-4</v>
      </c>
      <c r="AK26" s="92"/>
    </row>
    <row r="27" spans="2:119" s="58" customFormat="1" x14ac:dyDescent="0.35">
      <c r="B27" s="882"/>
      <c r="C27" s="882" t="s">
        <v>494</v>
      </c>
      <c r="D27" s="63" t="s">
        <v>17</v>
      </c>
      <c r="E27" s="93">
        <v>0.13078000000000001</v>
      </c>
      <c r="F27" s="93">
        <v>0.12889999999999999</v>
      </c>
      <c r="G27" s="93">
        <v>4.1400000000000002E-6</v>
      </c>
      <c r="H27" s="93">
        <v>1.8799999999999999E-3</v>
      </c>
      <c r="I27" s="93">
        <v>0.15129999999999999</v>
      </c>
      <c r="J27" s="93">
        <v>0.15062</v>
      </c>
      <c r="K27" s="93">
        <v>3.2000000000000003E-4</v>
      </c>
      <c r="L27" s="93">
        <v>3.6000000000000002E-4</v>
      </c>
      <c r="M27" s="93">
        <v>0.14821999999999999</v>
      </c>
      <c r="N27" s="93">
        <v>0.14735999999999999</v>
      </c>
      <c r="O27" s="93">
        <v>2.7E-4</v>
      </c>
      <c r="P27" s="93">
        <v>5.9000000000000003E-4</v>
      </c>
      <c r="Q27" s="61">
        <v>5.568E-2</v>
      </c>
      <c r="R27" s="61">
        <v>5.5199999999999999E-2</v>
      </c>
      <c r="S27" s="61">
        <v>2.0000000000000001E-4</v>
      </c>
      <c r="T27" s="61">
        <v>2.7999999999999998E-4</v>
      </c>
      <c r="U27" s="61">
        <v>4.616E-2</v>
      </c>
      <c r="V27" s="61">
        <v>4.5690000000000001E-2</v>
      </c>
      <c r="W27" s="61">
        <v>1.7000000000000001E-4</v>
      </c>
      <c r="X27" s="61">
        <v>2.9999999999999997E-4</v>
      </c>
      <c r="AK27" s="92"/>
    </row>
    <row r="28" spans="2:119" s="58" customFormat="1" x14ac:dyDescent="0.35">
      <c r="B28" s="882"/>
      <c r="C28" s="882"/>
      <c r="D28" s="63" t="s">
        <v>473</v>
      </c>
      <c r="E28" s="93">
        <v>0.21049000000000001</v>
      </c>
      <c r="F28" s="93">
        <v>0.20745</v>
      </c>
      <c r="G28" s="93">
        <v>1.0000000000000001E-5</v>
      </c>
      <c r="H28" s="93">
        <v>3.0300000000000001E-3</v>
      </c>
      <c r="I28" s="93">
        <v>0.24349999999999999</v>
      </c>
      <c r="J28" s="93">
        <v>0.24240999999999999</v>
      </c>
      <c r="K28" s="93">
        <v>5.1000000000000004E-4</v>
      </c>
      <c r="L28" s="93">
        <v>5.8E-4</v>
      </c>
      <c r="M28" s="93">
        <v>0.23854000000000003</v>
      </c>
      <c r="N28" s="93">
        <v>0.23716000000000001</v>
      </c>
      <c r="O28" s="93">
        <v>4.2999999999999999E-4</v>
      </c>
      <c r="P28" s="93">
        <v>9.5E-4</v>
      </c>
      <c r="Q28" s="61">
        <v>8.9610000000000009E-2</v>
      </c>
      <c r="R28" s="61">
        <v>8.8840000000000002E-2</v>
      </c>
      <c r="S28" s="61">
        <v>3.2000000000000003E-4</v>
      </c>
      <c r="T28" s="61">
        <v>4.4999999999999999E-4</v>
      </c>
      <c r="U28" s="61">
        <v>7.4279999999999999E-2</v>
      </c>
      <c r="V28" s="61">
        <v>7.3520000000000002E-2</v>
      </c>
      <c r="W28" s="61">
        <v>2.7999999999999998E-4</v>
      </c>
      <c r="X28" s="61">
        <v>4.8000000000000001E-4</v>
      </c>
      <c r="AK28" s="92"/>
    </row>
    <row r="29" spans="2:119" s="58" customFormat="1" x14ac:dyDescent="0.35">
      <c r="B29" s="882"/>
      <c r="C29" s="882" t="s">
        <v>493</v>
      </c>
      <c r="D29" s="63" t="s">
        <v>17</v>
      </c>
      <c r="E29" s="93">
        <v>0.14307</v>
      </c>
      <c r="F29" s="93">
        <v>0.14119000000000001</v>
      </c>
      <c r="G29" s="93">
        <v>4.1400000000000002E-6</v>
      </c>
      <c r="H29" s="93">
        <v>1.8799999999999999E-3</v>
      </c>
      <c r="I29" s="93">
        <v>0.17496999999999999</v>
      </c>
      <c r="J29" s="93">
        <v>0.17429</v>
      </c>
      <c r="K29" s="93">
        <v>3.2000000000000003E-4</v>
      </c>
      <c r="L29" s="93">
        <v>3.6000000000000002E-4</v>
      </c>
      <c r="M29" s="93">
        <v>0.15903</v>
      </c>
      <c r="N29" s="93">
        <v>0.15775</v>
      </c>
      <c r="O29" s="93">
        <v>1.6000000000000001E-4</v>
      </c>
      <c r="P29" s="93">
        <v>1.1199999999999999E-3</v>
      </c>
      <c r="Q29" s="61">
        <v>8.8760000000000006E-2</v>
      </c>
      <c r="R29" s="61">
        <v>8.8120000000000004E-2</v>
      </c>
      <c r="S29" s="61">
        <v>2.9999999999999997E-4</v>
      </c>
      <c r="T29" s="61">
        <v>3.4000000000000002E-4</v>
      </c>
      <c r="U29" s="61">
        <v>5.2559999999999996E-2</v>
      </c>
      <c r="V29" s="61">
        <v>5.2019999999999997E-2</v>
      </c>
      <c r="W29" s="61">
        <v>2.0000000000000001E-4</v>
      </c>
      <c r="X29" s="61">
        <v>3.4000000000000002E-4</v>
      </c>
      <c r="AK29" s="92"/>
    </row>
    <row r="30" spans="2:119" s="58" customFormat="1" x14ac:dyDescent="0.35">
      <c r="B30" s="882"/>
      <c r="C30" s="882"/>
      <c r="D30" s="63" t="s">
        <v>473</v>
      </c>
      <c r="E30" s="93">
        <v>0.23026000000000002</v>
      </c>
      <c r="F30" s="93">
        <v>0.22722000000000001</v>
      </c>
      <c r="G30" s="93">
        <v>1.0000000000000001E-5</v>
      </c>
      <c r="H30" s="93">
        <v>3.0300000000000001E-3</v>
      </c>
      <c r="I30" s="93">
        <v>0.28159000000000006</v>
      </c>
      <c r="J30" s="93">
        <v>0.28050000000000003</v>
      </c>
      <c r="K30" s="93">
        <v>5.1000000000000004E-4</v>
      </c>
      <c r="L30" s="93">
        <v>5.8E-4</v>
      </c>
      <c r="M30" s="93">
        <v>0.25592999999999999</v>
      </c>
      <c r="N30" s="93">
        <v>0.25386999999999998</v>
      </c>
      <c r="O30" s="93">
        <v>2.5999999999999998E-4</v>
      </c>
      <c r="P30" s="93">
        <v>1.8E-3</v>
      </c>
      <c r="Q30" s="61">
        <v>0.14283999999999999</v>
      </c>
      <c r="R30" s="61">
        <v>0.14180999999999999</v>
      </c>
      <c r="S30" s="61">
        <v>4.8000000000000001E-4</v>
      </c>
      <c r="T30" s="61">
        <v>5.5000000000000003E-4</v>
      </c>
      <c r="U30" s="61">
        <v>8.4580000000000002E-2</v>
      </c>
      <c r="V30" s="61">
        <v>8.3720000000000003E-2</v>
      </c>
      <c r="W30" s="61">
        <v>3.2000000000000003E-4</v>
      </c>
      <c r="X30" s="61">
        <v>5.4000000000000001E-4</v>
      </c>
      <c r="AK30" s="92"/>
    </row>
    <row r="31" spans="2:119" s="58" customFormat="1" x14ac:dyDescent="0.35">
      <c r="B31" s="882"/>
      <c r="C31" s="882" t="s">
        <v>492</v>
      </c>
      <c r="D31" s="63" t="s">
        <v>17</v>
      </c>
      <c r="E31" s="93">
        <v>0.15955</v>
      </c>
      <c r="F31" s="93">
        <v>0.15767</v>
      </c>
      <c r="G31" s="93">
        <v>4.1400000000000002E-6</v>
      </c>
      <c r="H31" s="93">
        <v>1.8799999999999999E-3</v>
      </c>
      <c r="I31" s="93">
        <v>0.20358999999999999</v>
      </c>
      <c r="J31" s="93">
        <v>0.20291000000000001</v>
      </c>
      <c r="K31" s="93">
        <v>3.2000000000000003E-4</v>
      </c>
      <c r="L31" s="93">
        <v>3.6000000000000002E-4</v>
      </c>
      <c r="M31" s="93">
        <v>0.16900000000000001</v>
      </c>
      <c r="N31" s="93">
        <v>0.16736999999999999</v>
      </c>
      <c r="O31" s="93">
        <v>6.9999999999999994E-5</v>
      </c>
      <c r="P31" s="93">
        <v>1.56E-3</v>
      </c>
      <c r="Q31" s="61">
        <v>9.2710000000000001E-2</v>
      </c>
      <c r="R31" s="61">
        <v>9.2030000000000001E-2</v>
      </c>
      <c r="S31" s="61">
        <v>3.1E-4</v>
      </c>
      <c r="T31" s="61">
        <v>3.6999999999999999E-4</v>
      </c>
      <c r="U31" s="61">
        <v>3.8829999999999996E-2</v>
      </c>
      <c r="V31" s="61">
        <v>3.8429999999999999E-2</v>
      </c>
      <c r="W31" s="61">
        <v>1.4999999999999999E-4</v>
      </c>
      <c r="X31" s="61">
        <v>2.5000000000000001E-4</v>
      </c>
      <c r="AK31" s="92"/>
    </row>
    <row r="32" spans="2:119" s="58" customFormat="1" x14ac:dyDescent="0.35">
      <c r="B32" s="882"/>
      <c r="C32" s="882"/>
      <c r="D32" s="63" t="s">
        <v>473</v>
      </c>
      <c r="E32" s="93">
        <v>0.25678000000000001</v>
      </c>
      <c r="F32" s="93">
        <v>0.25374000000000002</v>
      </c>
      <c r="G32" s="93">
        <v>1.0000000000000001E-5</v>
      </c>
      <c r="H32" s="93">
        <v>3.0300000000000001E-3</v>
      </c>
      <c r="I32" s="93">
        <v>0.32764000000000004</v>
      </c>
      <c r="J32" s="93">
        <v>0.32655000000000001</v>
      </c>
      <c r="K32" s="93">
        <v>5.1000000000000004E-4</v>
      </c>
      <c r="L32" s="93">
        <v>5.8E-4</v>
      </c>
      <c r="M32" s="93">
        <v>0.27196999999999999</v>
      </c>
      <c r="N32" s="93">
        <v>0.26935999999999999</v>
      </c>
      <c r="O32" s="93">
        <v>1.1E-4</v>
      </c>
      <c r="P32" s="93">
        <v>2.5000000000000001E-3</v>
      </c>
      <c r="Q32" s="61">
        <v>0.1492</v>
      </c>
      <c r="R32" s="61">
        <v>0.14810000000000001</v>
      </c>
      <c r="S32" s="61">
        <v>5.0000000000000001E-4</v>
      </c>
      <c r="T32" s="61">
        <v>5.9999999999999995E-4</v>
      </c>
      <c r="U32" s="61">
        <v>6.2480000000000001E-2</v>
      </c>
      <c r="V32" s="61">
        <v>6.1850000000000002E-2</v>
      </c>
      <c r="W32" s="61">
        <v>2.3000000000000001E-4</v>
      </c>
      <c r="X32" s="61">
        <v>4.0000000000000002E-4</v>
      </c>
      <c r="AK32" s="92"/>
    </row>
    <row r="33" spans="2:37" s="58" customFormat="1" x14ac:dyDescent="0.35">
      <c r="B33" s="882"/>
      <c r="C33" s="882" t="s">
        <v>491</v>
      </c>
      <c r="D33" s="63" t="s">
        <v>17</v>
      </c>
      <c r="E33" s="93">
        <v>0.17399000000000001</v>
      </c>
      <c r="F33" s="93">
        <v>0.17211000000000001</v>
      </c>
      <c r="G33" s="93">
        <v>4.1400000000000002E-6</v>
      </c>
      <c r="H33" s="93">
        <v>1.8799999999999999E-3</v>
      </c>
      <c r="I33" s="93">
        <v>0.22342000000000001</v>
      </c>
      <c r="J33" s="93">
        <v>0.22273999999999999</v>
      </c>
      <c r="K33" s="93">
        <v>3.2000000000000003E-4</v>
      </c>
      <c r="L33" s="93">
        <v>3.6000000000000002E-4</v>
      </c>
      <c r="M33" s="93">
        <v>0.18576999999999999</v>
      </c>
      <c r="N33" s="93">
        <v>0.18417</v>
      </c>
      <c r="O33" s="93">
        <v>8.0000000000000007E-5</v>
      </c>
      <c r="P33" s="93">
        <v>1.5200000000000001E-3</v>
      </c>
      <c r="Q33" s="61">
        <v>9.4089999999999993E-2</v>
      </c>
      <c r="R33" s="61">
        <v>9.3369999999999995E-2</v>
      </c>
      <c r="S33" s="61">
        <v>3.1E-4</v>
      </c>
      <c r="T33" s="61">
        <v>4.0999999999999999E-4</v>
      </c>
      <c r="U33" s="61">
        <v>5.1220000000000002E-2</v>
      </c>
      <c r="V33" s="61">
        <v>5.0700000000000002E-2</v>
      </c>
      <c r="W33" s="61">
        <v>1.9000000000000001E-4</v>
      </c>
      <c r="X33" s="61">
        <v>3.3E-4</v>
      </c>
      <c r="AK33" s="92"/>
    </row>
    <row r="34" spans="2:37" s="58" customFormat="1" x14ac:dyDescent="0.35">
      <c r="B34" s="882"/>
      <c r="C34" s="882"/>
      <c r="D34" s="63" t="s">
        <v>473</v>
      </c>
      <c r="E34" s="93">
        <v>0.28001999999999999</v>
      </c>
      <c r="F34" s="93">
        <v>0.27698</v>
      </c>
      <c r="G34" s="93">
        <v>1.0000000000000001E-5</v>
      </c>
      <c r="H34" s="93">
        <v>3.0300000000000001E-3</v>
      </c>
      <c r="I34" s="93">
        <v>0.35956000000000005</v>
      </c>
      <c r="J34" s="93">
        <v>0.35847000000000001</v>
      </c>
      <c r="K34" s="93">
        <v>5.1000000000000004E-4</v>
      </c>
      <c r="L34" s="93">
        <v>5.8E-4</v>
      </c>
      <c r="M34" s="93">
        <v>0.29898000000000002</v>
      </c>
      <c r="N34" s="93">
        <v>0.2964</v>
      </c>
      <c r="O34" s="93">
        <v>1.2999999999999999E-4</v>
      </c>
      <c r="P34" s="93">
        <v>2.4499999999999999E-3</v>
      </c>
      <c r="Q34" s="61">
        <v>0.15141999999999997</v>
      </c>
      <c r="R34" s="61">
        <v>0.15026999999999999</v>
      </c>
      <c r="S34" s="61">
        <v>4.8999999999999998E-4</v>
      </c>
      <c r="T34" s="61">
        <v>6.6E-4</v>
      </c>
      <c r="U34" s="61">
        <v>8.2430000000000003E-2</v>
      </c>
      <c r="V34" s="61">
        <v>8.1589999999999996E-2</v>
      </c>
      <c r="W34" s="61">
        <v>3.1E-4</v>
      </c>
      <c r="X34" s="61">
        <v>5.2999999999999998E-4</v>
      </c>
      <c r="AK34" s="92"/>
    </row>
    <row r="35" spans="2:37" s="58" customFormat="1" x14ac:dyDescent="0.35">
      <c r="B35" s="882"/>
      <c r="C35" s="882" t="s">
        <v>490</v>
      </c>
      <c r="D35" s="63" t="s">
        <v>17</v>
      </c>
      <c r="E35" s="93">
        <v>0.21174000000000001</v>
      </c>
      <c r="F35" s="93">
        <v>0.20985999999999999</v>
      </c>
      <c r="G35" s="93">
        <v>4.1400000000000002E-6</v>
      </c>
      <c r="H35" s="93">
        <v>1.8799999999999999E-3</v>
      </c>
      <c r="I35" s="93">
        <v>0.32585999999999998</v>
      </c>
      <c r="J35" s="93">
        <v>0.32518000000000002</v>
      </c>
      <c r="K35" s="93">
        <v>3.2000000000000003E-4</v>
      </c>
      <c r="L35" s="93">
        <v>3.6000000000000002E-4</v>
      </c>
      <c r="M35" s="93">
        <v>0.26579000000000003</v>
      </c>
      <c r="N35" s="93">
        <v>0.26447999999999999</v>
      </c>
      <c r="O35" s="93">
        <v>1.4999999999999999E-4</v>
      </c>
      <c r="P35" s="93">
        <v>1.16E-3</v>
      </c>
      <c r="Q35" s="61">
        <v>0.11788</v>
      </c>
      <c r="R35" s="61">
        <v>0.11704000000000001</v>
      </c>
      <c r="S35" s="61">
        <v>4.0000000000000002E-4</v>
      </c>
      <c r="T35" s="61">
        <v>4.4000000000000002E-4</v>
      </c>
      <c r="U35" s="61">
        <v>5.9830000000000001E-2</v>
      </c>
      <c r="V35" s="61">
        <v>5.9220000000000002E-2</v>
      </c>
      <c r="W35" s="61">
        <v>2.2000000000000001E-4</v>
      </c>
      <c r="X35" s="61">
        <v>3.8999999999999999E-4</v>
      </c>
      <c r="AK35" s="92"/>
    </row>
    <row r="36" spans="2:37" s="58" customFormat="1" x14ac:dyDescent="0.35">
      <c r="B36" s="882"/>
      <c r="C36" s="882"/>
      <c r="D36" s="63" t="s">
        <v>473</v>
      </c>
      <c r="E36" s="93">
        <v>0.34077999999999997</v>
      </c>
      <c r="F36" s="93">
        <v>0.33773999999999998</v>
      </c>
      <c r="G36" s="93">
        <v>1.0000000000000001E-5</v>
      </c>
      <c r="H36" s="93">
        <v>3.0300000000000001E-3</v>
      </c>
      <c r="I36" s="93">
        <v>0.52442</v>
      </c>
      <c r="J36" s="93">
        <v>0.52332999999999996</v>
      </c>
      <c r="K36" s="93">
        <v>5.1000000000000004E-4</v>
      </c>
      <c r="L36" s="93">
        <v>5.8E-4</v>
      </c>
      <c r="M36" s="93">
        <v>0.42774999999999996</v>
      </c>
      <c r="N36" s="93">
        <v>0.42563000000000001</v>
      </c>
      <c r="O36" s="93">
        <v>2.5000000000000001E-4</v>
      </c>
      <c r="P36" s="93">
        <v>1.8699999999999999E-3</v>
      </c>
      <c r="Q36" s="61">
        <v>0.18970999999999999</v>
      </c>
      <c r="R36" s="61">
        <v>0.18836</v>
      </c>
      <c r="S36" s="61">
        <v>6.4000000000000005E-4</v>
      </c>
      <c r="T36" s="61">
        <v>7.1000000000000002E-4</v>
      </c>
      <c r="U36" s="61">
        <v>9.6279999999999991E-2</v>
      </c>
      <c r="V36" s="61">
        <v>9.5299999999999996E-2</v>
      </c>
      <c r="W36" s="61">
        <v>3.6000000000000002E-4</v>
      </c>
      <c r="X36" s="61">
        <v>6.2E-4</v>
      </c>
      <c r="AK36" s="92"/>
    </row>
    <row r="37" spans="2:37" s="58" customFormat="1" x14ac:dyDescent="0.35">
      <c r="B37" s="882"/>
      <c r="C37" s="882" t="s">
        <v>489</v>
      </c>
      <c r="D37" s="63" t="s">
        <v>17</v>
      </c>
      <c r="E37" s="93">
        <v>0.16664000000000001</v>
      </c>
      <c r="F37" s="93">
        <v>0.16475999999999999</v>
      </c>
      <c r="G37" s="93">
        <v>4.1400000000000002E-6</v>
      </c>
      <c r="H37" s="93">
        <v>1.8799999999999999E-3</v>
      </c>
      <c r="I37" s="93">
        <v>0.24265999999999999</v>
      </c>
      <c r="J37" s="93">
        <v>0.24198</v>
      </c>
      <c r="K37" s="93">
        <v>3.2000000000000003E-4</v>
      </c>
      <c r="L37" s="93">
        <v>3.6000000000000002E-4</v>
      </c>
      <c r="M37" s="93">
        <v>0.23053000000000001</v>
      </c>
      <c r="N37" s="93">
        <v>0.22966</v>
      </c>
      <c r="O37" s="93">
        <v>2.7E-4</v>
      </c>
      <c r="P37" s="93">
        <v>5.9999999999999995E-4</v>
      </c>
      <c r="Q37" s="61">
        <v>9.487000000000001E-2</v>
      </c>
      <c r="R37" s="61">
        <v>9.4200000000000006E-2</v>
      </c>
      <c r="S37" s="61">
        <v>3.2000000000000003E-4</v>
      </c>
      <c r="T37" s="61">
        <v>3.5E-4</v>
      </c>
      <c r="U37" s="61">
        <v>7.4740000000000001E-2</v>
      </c>
      <c r="V37" s="61">
        <v>7.3980000000000004E-2</v>
      </c>
      <c r="W37" s="61">
        <v>2.7999999999999998E-4</v>
      </c>
      <c r="X37" s="61">
        <v>4.8000000000000001E-4</v>
      </c>
      <c r="AK37" s="92"/>
    </row>
    <row r="38" spans="2:37" s="58" customFormat="1" x14ac:dyDescent="0.35">
      <c r="B38" s="882"/>
      <c r="C38" s="882"/>
      <c r="D38" s="63" t="s">
        <v>473</v>
      </c>
      <c r="E38" s="93">
        <v>0.26818999999999998</v>
      </c>
      <c r="F38" s="93">
        <v>0.26515</v>
      </c>
      <c r="G38" s="93">
        <v>1.0000000000000001E-5</v>
      </c>
      <c r="H38" s="93">
        <v>3.0300000000000001E-3</v>
      </c>
      <c r="I38" s="93">
        <v>0.39052000000000003</v>
      </c>
      <c r="J38" s="93">
        <v>0.38943</v>
      </c>
      <c r="K38" s="93">
        <v>5.1000000000000004E-4</v>
      </c>
      <c r="L38" s="93">
        <v>5.8E-4</v>
      </c>
      <c r="M38" s="93">
        <v>0.37101000000000001</v>
      </c>
      <c r="N38" s="93">
        <v>0.36960999999999999</v>
      </c>
      <c r="O38" s="93">
        <v>4.2999999999999999E-4</v>
      </c>
      <c r="P38" s="93">
        <v>9.7000000000000005E-4</v>
      </c>
      <c r="Q38" s="61">
        <v>0.15268000000000001</v>
      </c>
      <c r="R38" s="61">
        <v>0.15160999999999999</v>
      </c>
      <c r="S38" s="61">
        <v>5.1000000000000004E-4</v>
      </c>
      <c r="T38" s="61">
        <v>5.5999999999999995E-4</v>
      </c>
      <c r="U38" s="61">
        <v>0.12028000000000001</v>
      </c>
      <c r="V38" s="61">
        <v>0.11906</v>
      </c>
      <c r="W38" s="61">
        <v>4.4999999999999999E-4</v>
      </c>
      <c r="X38" s="61">
        <v>7.6999999999999996E-4</v>
      </c>
      <c r="AK38" s="92"/>
    </row>
    <row r="39" spans="2:37" s="58" customFormat="1" x14ac:dyDescent="0.35">
      <c r="B39" s="882"/>
      <c r="C39" s="882" t="s">
        <v>488</v>
      </c>
      <c r="D39" s="63" t="s">
        <v>17</v>
      </c>
      <c r="E39" s="93">
        <v>0.20376</v>
      </c>
      <c r="F39" s="93">
        <v>0.20188</v>
      </c>
      <c r="G39" s="93">
        <v>4.1400000000000002E-6</v>
      </c>
      <c r="H39" s="93">
        <v>1.8799999999999999E-3</v>
      </c>
      <c r="I39" s="93">
        <v>0.21657999999999999</v>
      </c>
      <c r="J39" s="93">
        <v>0.21590000000000001</v>
      </c>
      <c r="K39" s="93">
        <v>3.2000000000000003E-4</v>
      </c>
      <c r="L39" s="93">
        <v>3.6000000000000002E-4</v>
      </c>
      <c r="M39" s="93">
        <v>0.20716000000000001</v>
      </c>
      <c r="N39" s="93">
        <v>0.20558999999999999</v>
      </c>
      <c r="O39" s="93">
        <v>9.0000000000000006E-5</v>
      </c>
      <c r="P39" s="93">
        <v>1.48E-3</v>
      </c>
      <c r="Q39" s="61">
        <v>0.10700999999999999</v>
      </c>
      <c r="R39" s="61">
        <v>0.10621999999999999</v>
      </c>
      <c r="S39" s="61">
        <v>3.6000000000000002E-4</v>
      </c>
      <c r="T39" s="61">
        <v>4.2999999999999999E-4</v>
      </c>
      <c r="U39" s="61">
        <v>6.8189999999999987E-2</v>
      </c>
      <c r="V39" s="61">
        <v>6.7489999999999994E-2</v>
      </c>
      <c r="W39" s="61">
        <v>2.5999999999999998E-4</v>
      </c>
      <c r="X39" s="61">
        <v>4.4000000000000002E-4</v>
      </c>
      <c r="AK39" s="92"/>
    </row>
    <row r="40" spans="2:37" s="58" customFormat="1" x14ac:dyDescent="0.35">
      <c r="B40" s="882"/>
      <c r="C40" s="882"/>
      <c r="D40" s="63" t="s">
        <v>473</v>
      </c>
      <c r="E40" s="93">
        <v>0.32793</v>
      </c>
      <c r="F40" s="93">
        <v>0.32489000000000001</v>
      </c>
      <c r="G40" s="93">
        <v>1.0000000000000001E-5</v>
      </c>
      <c r="H40" s="93">
        <v>3.0300000000000001E-3</v>
      </c>
      <c r="I40" s="93">
        <v>0.34854000000000002</v>
      </c>
      <c r="J40" s="93">
        <v>0.34744999999999998</v>
      </c>
      <c r="K40" s="93">
        <v>5.1000000000000004E-4</v>
      </c>
      <c r="L40" s="93">
        <v>5.8E-4</v>
      </c>
      <c r="M40" s="93">
        <v>0.33337999999999995</v>
      </c>
      <c r="N40" s="93">
        <v>0.33085999999999999</v>
      </c>
      <c r="O40" s="93">
        <v>1.3999999999999999E-4</v>
      </c>
      <c r="P40" s="93">
        <v>2.3800000000000002E-3</v>
      </c>
      <c r="Q40" s="61">
        <v>0.17222000000000001</v>
      </c>
      <c r="R40" s="61">
        <v>0.17094000000000001</v>
      </c>
      <c r="S40" s="61">
        <v>5.8E-4</v>
      </c>
      <c r="T40" s="61">
        <v>6.9999999999999999E-4</v>
      </c>
      <c r="U40" s="61">
        <v>0.10972999999999999</v>
      </c>
      <c r="V40" s="61">
        <v>0.10861</v>
      </c>
      <c r="W40" s="61">
        <v>4.0999999999999999E-4</v>
      </c>
      <c r="X40" s="61">
        <v>7.1000000000000002E-4</v>
      </c>
      <c r="AK40" s="92"/>
    </row>
    <row r="41" spans="2:37" s="58" customFormat="1" x14ac:dyDescent="0.35">
      <c r="B41" s="882"/>
      <c r="C41" s="882" t="s">
        <v>487</v>
      </c>
      <c r="D41" s="63" t="s">
        <v>17</v>
      </c>
      <c r="E41" s="93">
        <v>0.17502999999999999</v>
      </c>
      <c r="F41" s="93">
        <v>0.17315</v>
      </c>
      <c r="G41" s="93">
        <v>4.1400000000000002E-6</v>
      </c>
      <c r="H41" s="93">
        <v>1.8799999999999999E-3</v>
      </c>
      <c r="I41" s="93">
        <v>0.19478999999999999</v>
      </c>
      <c r="J41" s="93">
        <v>0.19411</v>
      </c>
      <c r="K41" s="93">
        <v>3.2000000000000003E-4</v>
      </c>
      <c r="L41" s="93">
        <v>3.6000000000000002E-4</v>
      </c>
      <c r="M41" s="93">
        <v>0.18031</v>
      </c>
      <c r="N41" s="93">
        <v>0.17874000000000001</v>
      </c>
      <c r="O41" s="93">
        <v>9.0000000000000006E-5</v>
      </c>
      <c r="P41" s="93">
        <v>1.48E-3</v>
      </c>
      <c r="Q41" s="61" t="s">
        <v>472</v>
      </c>
      <c r="R41" s="61" t="s">
        <v>472</v>
      </c>
      <c r="S41" s="61" t="s">
        <v>472</v>
      </c>
      <c r="T41" s="61" t="s">
        <v>472</v>
      </c>
      <c r="U41" s="61">
        <v>6.9069999999999993E-2</v>
      </c>
      <c r="V41" s="61">
        <v>6.837E-2</v>
      </c>
      <c r="W41" s="61">
        <v>2.5999999999999998E-4</v>
      </c>
      <c r="X41" s="61">
        <v>4.4000000000000002E-4</v>
      </c>
      <c r="AK41" s="92"/>
    </row>
    <row r="42" spans="2:37" s="58" customFormat="1" x14ac:dyDescent="0.35">
      <c r="B42" s="882"/>
      <c r="C42" s="882"/>
      <c r="D42" s="63" t="s">
        <v>473</v>
      </c>
      <c r="E42" s="93">
        <v>0.28170000000000001</v>
      </c>
      <c r="F42" s="93">
        <v>0.27866000000000002</v>
      </c>
      <c r="G42" s="93">
        <v>1.0000000000000001E-5</v>
      </c>
      <c r="H42" s="93">
        <v>3.0300000000000001E-3</v>
      </c>
      <c r="I42" s="93">
        <v>0.31349000000000005</v>
      </c>
      <c r="J42" s="93">
        <v>0.31240000000000001</v>
      </c>
      <c r="K42" s="93">
        <v>5.1000000000000004E-4</v>
      </c>
      <c r="L42" s="93">
        <v>5.8E-4</v>
      </c>
      <c r="M42" s="93">
        <v>0.29017999999999999</v>
      </c>
      <c r="N42" s="93">
        <v>0.28766000000000003</v>
      </c>
      <c r="O42" s="93">
        <v>1.3999999999999999E-4</v>
      </c>
      <c r="P42" s="93">
        <v>2.3800000000000002E-3</v>
      </c>
      <c r="Q42" s="61" t="s">
        <v>472</v>
      </c>
      <c r="R42" s="61" t="s">
        <v>472</v>
      </c>
      <c r="S42" s="61" t="s">
        <v>472</v>
      </c>
      <c r="T42" s="61" t="s">
        <v>472</v>
      </c>
      <c r="U42" s="61">
        <v>0.11117</v>
      </c>
      <c r="V42" s="61">
        <v>0.11003</v>
      </c>
      <c r="W42" s="61">
        <v>4.2000000000000002E-4</v>
      </c>
      <c r="X42" s="61">
        <v>7.2000000000000005E-4</v>
      </c>
      <c r="AK42" s="92"/>
    </row>
    <row r="43" spans="2:37" s="58" customFormat="1" x14ac:dyDescent="0.35">
      <c r="AK43" s="92"/>
    </row>
    <row r="44" spans="2:37" s="58" customFormat="1" x14ac:dyDescent="0.35">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row>
    <row r="45" spans="2:37" s="58" customFormat="1" x14ac:dyDescent="0.35">
      <c r="E45" s="899" t="s">
        <v>21</v>
      </c>
      <c r="F45" s="899"/>
      <c r="G45" s="899"/>
      <c r="H45" s="899"/>
      <c r="I45" s="899" t="s">
        <v>18</v>
      </c>
      <c r="J45" s="899"/>
      <c r="K45" s="899"/>
      <c r="L45" s="899"/>
      <c r="M45" s="899" t="s">
        <v>681</v>
      </c>
      <c r="N45" s="899"/>
      <c r="O45" s="899"/>
      <c r="P45" s="899"/>
      <c r="Q45" s="899" t="s">
        <v>19</v>
      </c>
      <c r="R45" s="899"/>
      <c r="S45" s="899"/>
      <c r="T45" s="899"/>
      <c r="U45" s="899" t="s">
        <v>311</v>
      </c>
      <c r="V45" s="899"/>
      <c r="W45" s="899"/>
      <c r="X45" s="899"/>
      <c r="Y45" s="899" t="s">
        <v>680</v>
      </c>
      <c r="Z45" s="899"/>
      <c r="AA45" s="899"/>
      <c r="AB45" s="904"/>
      <c r="AC45" s="901" t="s">
        <v>481</v>
      </c>
      <c r="AD45" s="902"/>
      <c r="AE45" s="902"/>
      <c r="AF45" s="903"/>
      <c r="AG45" s="901" t="s">
        <v>480</v>
      </c>
      <c r="AH45" s="902"/>
      <c r="AI45" s="902"/>
      <c r="AJ45" s="903"/>
      <c r="AK45" s="92"/>
    </row>
    <row r="46" spans="2:37" s="58" customFormat="1" ht="16.5" x14ac:dyDescent="0.45">
      <c r="B46" s="65" t="s">
        <v>445</v>
      </c>
      <c r="C46" s="65" t="s">
        <v>444</v>
      </c>
      <c r="D46" s="65" t="s">
        <v>443</v>
      </c>
      <c r="E46" s="63" t="s">
        <v>441</v>
      </c>
      <c r="F46" s="63" t="s">
        <v>440</v>
      </c>
      <c r="G46" s="63" t="s">
        <v>439</v>
      </c>
      <c r="H46" s="63" t="s">
        <v>438</v>
      </c>
      <c r="I46" s="63" t="s">
        <v>441</v>
      </c>
      <c r="J46" s="63" t="s">
        <v>440</v>
      </c>
      <c r="K46" s="63" t="s">
        <v>439</v>
      </c>
      <c r="L46" s="63" t="s">
        <v>438</v>
      </c>
      <c r="M46" s="63" t="s">
        <v>441</v>
      </c>
      <c r="N46" s="63" t="s">
        <v>440</v>
      </c>
      <c r="O46" s="63" t="s">
        <v>439</v>
      </c>
      <c r="P46" s="63" t="s">
        <v>438</v>
      </c>
      <c r="Q46" s="63" t="s">
        <v>441</v>
      </c>
      <c r="R46" s="63" t="s">
        <v>440</v>
      </c>
      <c r="S46" s="63" t="s">
        <v>439</v>
      </c>
      <c r="T46" s="63" t="s">
        <v>438</v>
      </c>
      <c r="U46" s="63" t="s">
        <v>441</v>
      </c>
      <c r="V46" s="63" t="s">
        <v>440</v>
      </c>
      <c r="W46" s="63" t="s">
        <v>439</v>
      </c>
      <c r="X46" s="63" t="s">
        <v>438</v>
      </c>
      <c r="Y46" s="63" t="s">
        <v>441</v>
      </c>
      <c r="Z46" s="63" t="s">
        <v>440</v>
      </c>
      <c r="AA46" s="63" t="s">
        <v>439</v>
      </c>
      <c r="AB46" s="63" t="s">
        <v>438</v>
      </c>
      <c r="AC46" s="168" t="s">
        <v>441</v>
      </c>
      <c r="AD46" s="168" t="s">
        <v>440</v>
      </c>
      <c r="AE46" s="168" t="s">
        <v>439</v>
      </c>
      <c r="AF46" s="170" t="s">
        <v>438</v>
      </c>
      <c r="AG46" s="169" t="s">
        <v>441</v>
      </c>
      <c r="AH46" s="168" t="s">
        <v>440</v>
      </c>
      <c r="AI46" s="168" t="s">
        <v>439</v>
      </c>
      <c r="AJ46" s="167" t="s">
        <v>438</v>
      </c>
      <c r="AK46" s="92"/>
    </row>
    <row r="47" spans="2:37" s="58" customFormat="1" x14ac:dyDescent="0.35">
      <c r="B47" s="882" t="s">
        <v>486</v>
      </c>
      <c r="C47" s="882" t="s">
        <v>485</v>
      </c>
      <c r="D47" s="63" t="s">
        <v>17</v>
      </c>
      <c r="E47" s="165">
        <v>0.13758000000000001</v>
      </c>
      <c r="F47" s="165">
        <v>0.13569999999999999</v>
      </c>
      <c r="G47" s="165">
        <v>4.1400000000000002E-6</v>
      </c>
      <c r="H47" s="165">
        <v>1.8799999999999999E-3</v>
      </c>
      <c r="I47" s="165">
        <v>0.14946000000000001</v>
      </c>
      <c r="J47" s="165">
        <v>0.14878</v>
      </c>
      <c r="K47" s="165">
        <v>3.2000000000000003E-4</v>
      </c>
      <c r="L47" s="165">
        <v>3.6000000000000002E-4</v>
      </c>
      <c r="M47" s="165">
        <v>0.10494000000000001</v>
      </c>
      <c r="N47" s="165">
        <v>0.10385999999999999</v>
      </c>
      <c r="O47" s="165">
        <v>2.1000000000000001E-4</v>
      </c>
      <c r="P47" s="165">
        <v>8.7000000000000001E-4</v>
      </c>
      <c r="Q47" s="166"/>
      <c r="R47" s="166"/>
      <c r="S47" s="166"/>
      <c r="T47" s="166"/>
      <c r="U47" s="166"/>
      <c r="V47" s="166"/>
      <c r="W47" s="166"/>
      <c r="X47" s="166"/>
      <c r="Y47" s="165">
        <v>0.14549000000000001</v>
      </c>
      <c r="Z47" s="165">
        <v>0.14441000000000001</v>
      </c>
      <c r="AA47" s="165">
        <v>2.1000000000000001E-4</v>
      </c>
      <c r="AB47" s="165">
        <v>8.7000000000000001E-4</v>
      </c>
      <c r="AC47" s="61">
        <v>5.568E-2</v>
      </c>
      <c r="AD47" s="61">
        <v>5.5199999999999999E-2</v>
      </c>
      <c r="AE47" s="61">
        <v>2.0000000000000001E-4</v>
      </c>
      <c r="AF47" s="61">
        <v>2.7999999999999998E-4</v>
      </c>
      <c r="AG47" s="61">
        <v>4.5649999999999996E-2</v>
      </c>
      <c r="AH47" s="61">
        <v>4.5190000000000001E-2</v>
      </c>
      <c r="AI47" s="61">
        <v>1.7000000000000001E-4</v>
      </c>
      <c r="AJ47" s="61">
        <v>2.9E-4</v>
      </c>
      <c r="AK47" s="92"/>
    </row>
    <row r="48" spans="2:37" s="58" customFormat="1" x14ac:dyDescent="0.35">
      <c r="B48" s="882"/>
      <c r="C48" s="882"/>
      <c r="D48" s="63" t="s">
        <v>473</v>
      </c>
      <c r="E48" s="165">
        <v>0.22143000000000002</v>
      </c>
      <c r="F48" s="165">
        <v>0.21839</v>
      </c>
      <c r="G48" s="165">
        <v>1.0000000000000001E-5</v>
      </c>
      <c r="H48" s="165">
        <v>3.0300000000000001E-3</v>
      </c>
      <c r="I48" s="165">
        <v>0.24052000000000001</v>
      </c>
      <c r="J48" s="165">
        <v>0.23943</v>
      </c>
      <c r="K48" s="165">
        <v>5.1000000000000004E-4</v>
      </c>
      <c r="L48" s="165">
        <v>5.8E-4</v>
      </c>
      <c r="M48" s="165">
        <v>0.16889000000000001</v>
      </c>
      <c r="N48" s="165">
        <v>0.16714999999999999</v>
      </c>
      <c r="O48" s="165">
        <v>3.4000000000000002E-4</v>
      </c>
      <c r="P48" s="165">
        <v>1.4E-3</v>
      </c>
      <c r="Q48" s="166"/>
      <c r="R48" s="166"/>
      <c r="S48" s="166"/>
      <c r="T48" s="166"/>
      <c r="U48" s="166"/>
      <c r="V48" s="166"/>
      <c r="W48" s="166"/>
      <c r="X48" s="166"/>
      <c r="Y48" s="165">
        <v>0.23414000000000001</v>
      </c>
      <c r="Z48" s="165">
        <v>0.2324</v>
      </c>
      <c r="AA48" s="165">
        <v>3.4000000000000002E-4</v>
      </c>
      <c r="AB48" s="165">
        <v>1.4E-3</v>
      </c>
      <c r="AC48" s="61">
        <v>8.9610000000000009E-2</v>
      </c>
      <c r="AD48" s="61">
        <v>8.8840000000000002E-2</v>
      </c>
      <c r="AE48" s="61">
        <v>3.2000000000000003E-4</v>
      </c>
      <c r="AF48" s="61">
        <v>4.4999999999999999E-4</v>
      </c>
      <c r="AG48" s="61">
        <v>7.3480000000000004E-2</v>
      </c>
      <c r="AH48" s="61">
        <v>7.2730000000000003E-2</v>
      </c>
      <c r="AI48" s="61">
        <v>2.7999999999999998E-4</v>
      </c>
      <c r="AJ48" s="61">
        <v>4.6999999999999999E-4</v>
      </c>
      <c r="AK48" s="92"/>
    </row>
    <row r="49" spans="2:37" s="58" customFormat="1" x14ac:dyDescent="0.35">
      <c r="B49" s="882"/>
      <c r="C49" s="882" t="s">
        <v>484</v>
      </c>
      <c r="D49" s="63" t="s">
        <v>17</v>
      </c>
      <c r="E49" s="165">
        <v>0.16496</v>
      </c>
      <c r="F49" s="165">
        <v>0.16308</v>
      </c>
      <c r="G49" s="165">
        <v>4.1400000000000002E-6</v>
      </c>
      <c r="H49" s="165">
        <v>1.8799999999999999E-3</v>
      </c>
      <c r="I49" s="165">
        <v>0.18784999999999999</v>
      </c>
      <c r="J49" s="165">
        <v>0.18717</v>
      </c>
      <c r="K49" s="165">
        <v>3.2000000000000003E-4</v>
      </c>
      <c r="L49" s="165">
        <v>3.6000000000000002E-4</v>
      </c>
      <c r="M49" s="165">
        <v>0.10957</v>
      </c>
      <c r="N49" s="165">
        <v>0.10825</v>
      </c>
      <c r="O49" s="165">
        <v>1.4999999999999999E-4</v>
      </c>
      <c r="P49" s="165">
        <v>1.17E-3</v>
      </c>
      <c r="Q49" s="165">
        <v>0.15948999999999999</v>
      </c>
      <c r="R49" s="165">
        <v>0.1575</v>
      </c>
      <c r="S49" s="165">
        <v>1.58E-3</v>
      </c>
      <c r="T49" s="165">
        <v>4.0999999999999999E-4</v>
      </c>
      <c r="U49" s="165">
        <v>0.17927000000000001</v>
      </c>
      <c r="V49" s="165">
        <v>0.17881</v>
      </c>
      <c r="W49" s="165">
        <v>5.0000000000000002E-5</v>
      </c>
      <c r="X49" s="165">
        <v>4.0999999999999999E-4</v>
      </c>
      <c r="Y49" s="165">
        <v>0.17562</v>
      </c>
      <c r="Z49" s="165">
        <v>0.17430000000000001</v>
      </c>
      <c r="AA49" s="165">
        <v>1.4999999999999999E-4</v>
      </c>
      <c r="AB49" s="165">
        <v>1.17E-3</v>
      </c>
      <c r="AC49" s="61">
        <v>9.0970000000000009E-2</v>
      </c>
      <c r="AD49" s="61">
        <v>9.0300000000000005E-2</v>
      </c>
      <c r="AE49" s="61">
        <v>3.1E-4</v>
      </c>
      <c r="AF49" s="61">
        <v>3.6000000000000002E-4</v>
      </c>
      <c r="AG49" s="61">
        <v>5.2539999999999996E-2</v>
      </c>
      <c r="AH49" s="61">
        <v>5.1999999999999998E-2</v>
      </c>
      <c r="AI49" s="61">
        <v>2.0000000000000001E-4</v>
      </c>
      <c r="AJ49" s="61">
        <v>3.4000000000000002E-4</v>
      </c>
      <c r="AK49" s="92"/>
    </row>
    <row r="50" spans="2:37" s="58" customFormat="1" x14ac:dyDescent="0.35">
      <c r="B50" s="882"/>
      <c r="C50" s="882"/>
      <c r="D50" s="63" t="s">
        <v>473</v>
      </c>
      <c r="E50" s="165">
        <v>0.26549</v>
      </c>
      <c r="F50" s="165">
        <v>0.26245000000000002</v>
      </c>
      <c r="G50" s="165">
        <v>1.0000000000000001E-5</v>
      </c>
      <c r="H50" s="165">
        <v>3.0300000000000001E-3</v>
      </c>
      <c r="I50" s="165">
        <v>0.30231000000000002</v>
      </c>
      <c r="J50" s="165">
        <v>0.30121999999999999</v>
      </c>
      <c r="K50" s="165">
        <v>5.1000000000000004E-4</v>
      </c>
      <c r="L50" s="165">
        <v>5.8E-4</v>
      </c>
      <c r="M50" s="165">
        <v>0.17635000000000001</v>
      </c>
      <c r="N50" s="165">
        <v>0.17422000000000001</v>
      </c>
      <c r="O50" s="165">
        <v>2.4000000000000001E-4</v>
      </c>
      <c r="P50" s="165">
        <v>1.89E-3</v>
      </c>
      <c r="Q50" s="165">
        <v>0.25666999999999995</v>
      </c>
      <c r="R50" s="165">
        <v>0.25346999999999997</v>
      </c>
      <c r="S50" s="165">
        <v>2.5500000000000002E-3</v>
      </c>
      <c r="T50" s="165">
        <v>6.4999999999999997E-4</v>
      </c>
      <c r="U50" s="165">
        <v>0.28849000000000002</v>
      </c>
      <c r="V50" s="165">
        <v>0.28776000000000002</v>
      </c>
      <c r="W50" s="165">
        <v>8.0000000000000007E-5</v>
      </c>
      <c r="X50" s="165">
        <v>6.4999999999999997E-4</v>
      </c>
      <c r="Y50" s="165">
        <v>0.28263000000000005</v>
      </c>
      <c r="Z50" s="165">
        <v>0.28050000000000003</v>
      </c>
      <c r="AA50" s="165">
        <v>2.4000000000000001E-4</v>
      </c>
      <c r="AB50" s="165">
        <v>1.89E-3</v>
      </c>
      <c r="AC50" s="61">
        <v>0.14638999999999999</v>
      </c>
      <c r="AD50" s="61">
        <v>0.14532</v>
      </c>
      <c r="AE50" s="61">
        <v>4.8999999999999998E-4</v>
      </c>
      <c r="AF50" s="61">
        <v>5.8E-4</v>
      </c>
      <c r="AG50" s="61">
        <v>8.455E-2</v>
      </c>
      <c r="AH50" s="61">
        <v>8.3690000000000001E-2</v>
      </c>
      <c r="AI50" s="61">
        <v>3.2000000000000003E-4</v>
      </c>
      <c r="AJ50" s="61">
        <v>5.4000000000000001E-4</v>
      </c>
      <c r="AK50" s="92"/>
    </row>
    <row r="51" spans="2:37" s="58" customFormat="1" x14ac:dyDescent="0.35">
      <c r="B51" s="882"/>
      <c r="C51" s="882" t="s">
        <v>483</v>
      </c>
      <c r="D51" s="63" t="s">
        <v>17</v>
      </c>
      <c r="E51" s="165">
        <v>0.20721000000000001</v>
      </c>
      <c r="F51" s="165">
        <v>0.20533000000000001</v>
      </c>
      <c r="G51" s="165">
        <v>4.1400000000000002E-6</v>
      </c>
      <c r="H51" s="165">
        <v>1.8799999999999999E-3</v>
      </c>
      <c r="I51" s="165">
        <v>0.27909</v>
      </c>
      <c r="J51" s="165">
        <v>0.27840999999999999</v>
      </c>
      <c r="K51" s="165">
        <v>3.2000000000000003E-4</v>
      </c>
      <c r="L51" s="165">
        <v>3.6000000000000002E-4</v>
      </c>
      <c r="M51" s="165">
        <v>0.15151000000000001</v>
      </c>
      <c r="N51" s="165">
        <v>0.14993000000000001</v>
      </c>
      <c r="O51" s="165">
        <v>9.0000000000000006E-5</v>
      </c>
      <c r="P51" s="165">
        <v>1.49E-3</v>
      </c>
      <c r="Q51" s="165">
        <v>0.23626</v>
      </c>
      <c r="R51" s="165">
        <v>0.23427000000000001</v>
      </c>
      <c r="S51" s="165">
        <v>1.58E-3</v>
      </c>
      <c r="T51" s="165">
        <v>4.0999999999999999E-4</v>
      </c>
      <c r="U51" s="165">
        <v>0.26643</v>
      </c>
      <c r="V51" s="165">
        <v>0.26596999999999998</v>
      </c>
      <c r="W51" s="165">
        <v>5.0000000000000002E-5</v>
      </c>
      <c r="X51" s="165">
        <v>4.0999999999999999E-4</v>
      </c>
      <c r="Y51" s="165">
        <v>0.22597</v>
      </c>
      <c r="Z51" s="165">
        <v>0.22439000000000001</v>
      </c>
      <c r="AA51" s="165">
        <v>9.0000000000000006E-5</v>
      </c>
      <c r="AB51" s="165">
        <v>1.49E-3</v>
      </c>
      <c r="AC51" s="61">
        <v>0.10492</v>
      </c>
      <c r="AD51" s="61">
        <v>0.10414</v>
      </c>
      <c r="AE51" s="61">
        <v>3.5E-4</v>
      </c>
      <c r="AF51" s="61">
        <v>4.2999999999999999E-4</v>
      </c>
      <c r="AG51" s="61">
        <v>6.0660000000000006E-2</v>
      </c>
      <c r="AH51" s="61">
        <v>6.0040000000000003E-2</v>
      </c>
      <c r="AI51" s="61">
        <v>2.3000000000000001E-4</v>
      </c>
      <c r="AJ51" s="61">
        <v>3.8999999999999999E-4</v>
      </c>
      <c r="AK51" s="92"/>
    </row>
    <row r="52" spans="2:37" s="58" customFormat="1" x14ac:dyDescent="0.35">
      <c r="B52" s="882"/>
      <c r="C52" s="882"/>
      <c r="D52" s="63" t="s">
        <v>473</v>
      </c>
      <c r="E52" s="165">
        <v>0.33348</v>
      </c>
      <c r="F52" s="165">
        <v>0.33044000000000001</v>
      </c>
      <c r="G52" s="165">
        <v>1.0000000000000001E-5</v>
      </c>
      <c r="H52" s="165">
        <v>3.0300000000000001E-3</v>
      </c>
      <c r="I52" s="165">
        <v>0.44914000000000004</v>
      </c>
      <c r="J52" s="165">
        <v>0.44805</v>
      </c>
      <c r="K52" s="165">
        <v>5.1000000000000004E-4</v>
      </c>
      <c r="L52" s="165">
        <v>5.8E-4</v>
      </c>
      <c r="M52" s="165">
        <v>0.24382000000000001</v>
      </c>
      <c r="N52" s="165">
        <v>0.24129</v>
      </c>
      <c r="O52" s="165">
        <v>1.3999999999999999E-4</v>
      </c>
      <c r="P52" s="165">
        <v>2.3900000000000002E-3</v>
      </c>
      <c r="Q52" s="165">
        <v>0.38022999999999996</v>
      </c>
      <c r="R52" s="165">
        <v>0.37702999999999998</v>
      </c>
      <c r="S52" s="165">
        <v>2.5500000000000002E-3</v>
      </c>
      <c r="T52" s="165">
        <v>6.4999999999999997E-4</v>
      </c>
      <c r="U52" s="165">
        <v>0.42876000000000003</v>
      </c>
      <c r="V52" s="165">
        <v>0.42803000000000002</v>
      </c>
      <c r="W52" s="165">
        <v>8.0000000000000007E-5</v>
      </c>
      <c r="X52" s="165">
        <v>6.4999999999999997E-4</v>
      </c>
      <c r="Y52" s="165">
        <v>0.36365999999999998</v>
      </c>
      <c r="Z52" s="165">
        <v>0.36113000000000001</v>
      </c>
      <c r="AA52" s="165">
        <v>1.3999999999999999E-4</v>
      </c>
      <c r="AB52" s="165">
        <v>2.3900000000000002E-3</v>
      </c>
      <c r="AC52" s="61">
        <v>0.16885999999999998</v>
      </c>
      <c r="AD52" s="61">
        <v>0.1676</v>
      </c>
      <c r="AE52" s="61">
        <v>5.6999999999999998E-4</v>
      </c>
      <c r="AF52" s="61">
        <v>6.8999999999999997E-4</v>
      </c>
      <c r="AG52" s="61">
        <v>9.7619999999999998E-2</v>
      </c>
      <c r="AH52" s="61">
        <v>9.6619999999999998E-2</v>
      </c>
      <c r="AI52" s="61">
        <v>3.6999999999999999E-4</v>
      </c>
      <c r="AJ52" s="61">
        <v>6.3000000000000003E-4</v>
      </c>
      <c r="AK52" s="92"/>
    </row>
    <row r="53" spans="2:37" s="58" customFormat="1" x14ac:dyDescent="0.35">
      <c r="B53" s="882"/>
      <c r="C53" s="882" t="s">
        <v>482</v>
      </c>
      <c r="D53" s="63" t="s">
        <v>17</v>
      </c>
      <c r="E53" s="165">
        <v>0.16843</v>
      </c>
      <c r="F53" s="165">
        <v>0.16655</v>
      </c>
      <c r="G53" s="165">
        <v>4.1400000000000002E-6</v>
      </c>
      <c r="H53" s="165">
        <v>1.8799999999999999E-3</v>
      </c>
      <c r="I53" s="165">
        <v>0.17430999999999999</v>
      </c>
      <c r="J53" s="165">
        <v>0.17363000000000001</v>
      </c>
      <c r="K53" s="165">
        <v>3.2000000000000003E-4</v>
      </c>
      <c r="L53" s="165">
        <v>3.6000000000000002E-4</v>
      </c>
      <c r="M53" s="165">
        <v>0.11952</v>
      </c>
      <c r="N53" s="165">
        <v>0.11824999999999999</v>
      </c>
      <c r="O53" s="165">
        <v>1.7000000000000001E-4</v>
      </c>
      <c r="P53" s="165">
        <v>1.1000000000000001E-3</v>
      </c>
      <c r="Q53" s="165">
        <v>0.17624000000000001</v>
      </c>
      <c r="R53" s="165">
        <v>0.17424999999999999</v>
      </c>
      <c r="S53" s="165">
        <v>1.58E-3</v>
      </c>
      <c r="T53" s="165">
        <v>4.0999999999999999E-4</v>
      </c>
      <c r="U53" s="165">
        <v>0.19828000000000001</v>
      </c>
      <c r="V53" s="165">
        <v>0.19782</v>
      </c>
      <c r="W53" s="165">
        <v>5.0000000000000002E-5</v>
      </c>
      <c r="X53" s="165">
        <v>4.0999999999999999E-4</v>
      </c>
      <c r="Y53" s="165">
        <v>0.17147999999999999</v>
      </c>
      <c r="Z53" s="165">
        <v>0.17021</v>
      </c>
      <c r="AA53" s="165">
        <v>1.7000000000000001E-4</v>
      </c>
      <c r="AB53" s="165">
        <v>1.1000000000000001E-3</v>
      </c>
      <c r="AC53" s="61">
        <v>9.6939999999999998E-2</v>
      </c>
      <c r="AD53" s="61">
        <v>9.622E-2</v>
      </c>
      <c r="AE53" s="61">
        <v>3.3E-4</v>
      </c>
      <c r="AF53" s="61">
        <v>3.8999999999999999E-4</v>
      </c>
      <c r="AG53" s="61">
        <v>5.4770000000000006E-2</v>
      </c>
      <c r="AH53" s="61">
        <v>5.4210000000000001E-2</v>
      </c>
      <c r="AI53" s="61">
        <v>2.1000000000000001E-4</v>
      </c>
      <c r="AJ53" s="61">
        <v>3.5E-4</v>
      </c>
      <c r="AK53" s="92"/>
    </row>
    <row r="54" spans="2:37" s="58" customFormat="1" x14ac:dyDescent="0.35">
      <c r="B54" s="882"/>
      <c r="C54" s="882"/>
      <c r="D54" s="63" t="s">
        <v>473</v>
      </c>
      <c r="E54" s="165">
        <v>0.27107999999999999</v>
      </c>
      <c r="F54" s="165">
        <v>0.26804</v>
      </c>
      <c r="G54" s="165">
        <v>1.0000000000000001E-5</v>
      </c>
      <c r="H54" s="165">
        <v>3.0300000000000001E-3</v>
      </c>
      <c r="I54" s="165">
        <v>0.28053000000000006</v>
      </c>
      <c r="J54" s="165">
        <v>0.27944000000000002</v>
      </c>
      <c r="K54" s="165">
        <v>5.1000000000000004E-4</v>
      </c>
      <c r="L54" s="165">
        <v>5.8E-4</v>
      </c>
      <c r="M54" s="165">
        <v>0.19234000000000001</v>
      </c>
      <c r="N54" s="165">
        <v>0.19031000000000001</v>
      </c>
      <c r="O54" s="165">
        <v>2.7E-4</v>
      </c>
      <c r="P54" s="165">
        <v>1.7600000000000001E-3</v>
      </c>
      <c r="Q54" s="165">
        <v>0.28361999999999998</v>
      </c>
      <c r="R54" s="165">
        <v>0.28042</v>
      </c>
      <c r="S54" s="165">
        <v>2.5500000000000002E-3</v>
      </c>
      <c r="T54" s="165">
        <v>6.4999999999999997E-4</v>
      </c>
      <c r="U54" s="165">
        <v>0.31908999999999998</v>
      </c>
      <c r="V54" s="165">
        <v>0.31835999999999998</v>
      </c>
      <c r="W54" s="165">
        <v>8.0000000000000007E-5</v>
      </c>
      <c r="X54" s="165">
        <v>6.4999999999999997E-4</v>
      </c>
      <c r="Y54" s="165">
        <v>0.27595999999999998</v>
      </c>
      <c r="Z54" s="165">
        <v>0.27393000000000001</v>
      </c>
      <c r="AA54" s="165">
        <v>2.7E-4</v>
      </c>
      <c r="AB54" s="165">
        <v>1.7600000000000001E-3</v>
      </c>
      <c r="AC54" s="61">
        <v>0.15600999999999998</v>
      </c>
      <c r="AD54" s="61">
        <v>0.15484999999999999</v>
      </c>
      <c r="AE54" s="61">
        <v>5.2999999999999998E-4</v>
      </c>
      <c r="AF54" s="61">
        <v>6.3000000000000003E-4</v>
      </c>
      <c r="AG54" s="61">
        <v>8.8139999999999996E-2</v>
      </c>
      <c r="AH54" s="61">
        <v>8.7239999999999998E-2</v>
      </c>
      <c r="AI54" s="61">
        <v>3.3E-4</v>
      </c>
      <c r="AJ54" s="61">
        <v>5.6999999999999998E-4</v>
      </c>
      <c r="AK54" s="92"/>
    </row>
    <row r="55" spans="2:37" s="58" customFormat="1" x14ac:dyDescent="0.35">
      <c r="AK55" s="92"/>
    </row>
    <row r="56" spans="2:37" s="58" customFormat="1" x14ac:dyDescent="0.35">
      <c r="AK56" s="92"/>
    </row>
    <row r="57" spans="2:37" s="58" customFormat="1" x14ac:dyDescent="0.35">
      <c r="AK57" s="92"/>
    </row>
    <row r="58" spans="2:37" s="58" customFormat="1" ht="16.5" x14ac:dyDescent="0.45">
      <c r="B58" s="65" t="s">
        <v>445</v>
      </c>
      <c r="C58" s="65" t="s">
        <v>444</v>
      </c>
      <c r="D58" s="65" t="s">
        <v>443</v>
      </c>
      <c r="E58" s="63" t="s">
        <v>441</v>
      </c>
      <c r="F58" s="63" t="s">
        <v>440</v>
      </c>
      <c r="G58" s="63" t="s">
        <v>439</v>
      </c>
      <c r="H58" s="63" t="s">
        <v>438</v>
      </c>
      <c r="AK58" s="92"/>
    </row>
    <row r="59" spans="2:37" s="58" customFormat="1" x14ac:dyDescent="0.35">
      <c r="B59" s="882" t="s">
        <v>679</v>
      </c>
      <c r="C59" s="882" t="s">
        <v>678</v>
      </c>
      <c r="D59" s="63" t="s">
        <v>17</v>
      </c>
      <c r="E59" s="164">
        <v>8.3060000000000009E-2</v>
      </c>
      <c r="F59" s="164">
        <v>8.0939999999999998E-2</v>
      </c>
      <c r="G59" s="164">
        <v>1.56E-3</v>
      </c>
      <c r="H59" s="164">
        <v>5.5999999999999995E-4</v>
      </c>
      <c r="AK59" s="92"/>
    </row>
    <row r="60" spans="2:37" s="58" customFormat="1" x14ac:dyDescent="0.35">
      <c r="B60" s="882"/>
      <c r="C60" s="882"/>
      <c r="D60" s="63" t="s">
        <v>473</v>
      </c>
      <c r="E60" s="164">
        <v>0.13369</v>
      </c>
      <c r="F60" s="164">
        <v>0.13027</v>
      </c>
      <c r="G60" s="164">
        <v>2.5200000000000001E-3</v>
      </c>
      <c r="H60" s="164">
        <v>8.9999999999999998E-4</v>
      </c>
      <c r="AK60" s="92"/>
    </row>
    <row r="61" spans="2:37" s="58" customFormat="1" x14ac:dyDescent="0.35">
      <c r="B61" s="882"/>
      <c r="C61" s="882" t="s">
        <v>677</v>
      </c>
      <c r="D61" s="63" t="s">
        <v>17</v>
      </c>
      <c r="E61" s="164">
        <v>0.1009</v>
      </c>
      <c r="F61" s="164">
        <v>9.826E-2</v>
      </c>
      <c r="G61" s="164">
        <v>2.0400000000000001E-3</v>
      </c>
      <c r="H61" s="164">
        <v>5.9999999999999995E-4</v>
      </c>
      <c r="AK61" s="92"/>
    </row>
    <row r="62" spans="2:37" s="58" customFormat="1" x14ac:dyDescent="0.35">
      <c r="B62" s="882"/>
      <c r="C62" s="882"/>
      <c r="D62" s="63" t="s">
        <v>473</v>
      </c>
      <c r="E62" s="164">
        <v>0.16236999999999999</v>
      </c>
      <c r="F62" s="164">
        <v>0.15812999999999999</v>
      </c>
      <c r="G62" s="164">
        <v>3.2799999999999999E-3</v>
      </c>
      <c r="H62" s="164">
        <v>9.6000000000000002E-4</v>
      </c>
      <c r="AK62" s="92"/>
    </row>
    <row r="63" spans="2:37" s="58" customFormat="1" x14ac:dyDescent="0.35">
      <c r="B63" s="882"/>
      <c r="C63" s="882" t="s">
        <v>676</v>
      </c>
      <c r="D63" s="63" t="s">
        <v>17</v>
      </c>
      <c r="E63" s="164">
        <v>0.13244999999999998</v>
      </c>
      <c r="F63" s="164">
        <v>0.13072</v>
      </c>
      <c r="G63" s="164">
        <v>1.1299999999999999E-3</v>
      </c>
      <c r="H63" s="164">
        <v>5.9999999999999995E-4</v>
      </c>
      <c r="AK63" s="92"/>
    </row>
    <row r="64" spans="2:37" s="58" customFormat="1" x14ac:dyDescent="0.35">
      <c r="B64" s="882"/>
      <c r="C64" s="882"/>
      <c r="D64" s="63" t="s">
        <v>473</v>
      </c>
      <c r="E64" s="164">
        <v>0.21314999999999998</v>
      </c>
      <c r="F64" s="164">
        <v>0.21037</v>
      </c>
      <c r="G64" s="164">
        <v>1.82E-3</v>
      </c>
      <c r="H64" s="164">
        <v>9.6000000000000002E-4</v>
      </c>
      <c r="AK64" s="92"/>
    </row>
    <row r="65" spans="2:37" s="58" customFormat="1" x14ac:dyDescent="0.35">
      <c r="B65" s="882"/>
      <c r="C65" s="882" t="s">
        <v>675</v>
      </c>
      <c r="D65" s="63" t="s">
        <v>17</v>
      </c>
      <c r="E65" s="164">
        <v>0.11355</v>
      </c>
      <c r="F65" s="164">
        <v>0.11138000000000001</v>
      </c>
      <c r="G65" s="164">
        <v>1.58E-3</v>
      </c>
      <c r="H65" s="164">
        <v>5.9000000000000003E-4</v>
      </c>
      <c r="AK65" s="92"/>
    </row>
    <row r="66" spans="2:37" s="58" customFormat="1" x14ac:dyDescent="0.35">
      <c r="B66" s="882"/>
      <c r="C66" s="882"/>
      <c r="D66" s="63" t="s">
        <v>473</v>
      </c>
      <c r="E66" s="164">
        <v>0.18273999999999999</v>
      </c>
      <c r="F66" s="164">
        <v>0.17924999999999999</v>
      </c>
      <c r="G66" s="164">
        <v>2.5400000000000002E-3</v>
      </c>
      <c r="H66" s="164">
        <v>9.5E-4</v>
      </c>
      <c r="AK66" s="92"/>
    </row>
    <row r="67" spans="2:37" s="58" customFormat="1" x14ac:dyDescent="0.35">
      <c r="AK67" s="92"/>
    </row>
    <row r="68" spans="2:37" s="58" customFormat="1" x14ac:dyDescent="0.35">
      <c r="AK68" s="92"/>
    </row>
    <row r="69" spans="2:37" s="58" customFormat="1" x14ac:dyDescent="0.35">
      <c r="AK69" s="92"/>
    </row>
    <row r="70" spans="2:37" s="58" customFormat="1" ht="16.5" x14ac:dyDescent="0.45">
      <c r="B70" s="65" t="s">
        <v>445</v>
      </c>
      <c r="C70" s="65" t="s">
        <v>444</v>
      </c>
      <c r="D70" s="65" t="s">
        <v>443</v>
      </c>
      <c r="E70" s="63" t="s">
        <v>441</v>
      </c>
      <c r="F70" s="63" t="s">
        <v>440</v>
      </c>
      <c r="G70" s="63" t="s">
        <v>439</v>
      </c>
      <c r="H70" s="63" t="s">
        <v>438</v>
      </c>
      <c r="AK70" s="92"/>
    </row>
    <row r="71" spans="2:37" s="58" customFormat="1" x14ac:dyDescent="0.35">
      <c r="B71" s="882" t="s">
        <v>674</v>
      </c>
      <c r="C71" s="882" t="s">
        <v>673</v>
      </c>
      <c r="D71" s="63" t="s">
        <v>626</v>
      </c>
      <c r="E71" s="163">
        <v>0.14876</v>
      </c>
      <c r="F71" s="163">
        <v>0.14742</v>
      </c>
      <c r="G71" s="163">
        <v>2.96E-6</v>
      </c>
      <c r="H71" s="163">
        <v>1.34E-3</v>
      </c>
      <c r="AK71" s="92"/>
    </row>
    <row r="72" spans="2:37" s="58" customFormat="1" x14ac:dyDescent="0.35">
      <c r="B72" s="882"/>
      <c r="C72" s="882"/>
      <c r="D72" s="63" t="s">
        <v>17</v>
      </c>
      <c r="E72" s="163">
        <v>0.20826</v>
      </c>
      <c r="F72" s="163">
        <v>0.20638000000000001</v>
      </c>
      <c r="G72" s="163">
        <v>4.1400000000000002E-6</v>
      </c>
      <c r="H72" s="163">
        <v>1.8799999999999999E-3</v>
      </c>
      <c r="AK72" s="92"/>
    </row>
    <row r="73" spans="2:37" s="58" customFormat="1" x14ac:dyDescent="0.35">
      <c r="B73" s="882"/>
      <c r="C73" s="882" t="s">
        <v>672</v>
      </c>
      <c r="D73" s="63" t="s">
        <v>626</v>
      </c>
      <c r="E73" s="163">
        <v>0.20416000000000001</v>
      </c>
      <c r="F73" s="163">
        <v>0.20291000000000001</v>
      </c>
      <c r="G73" s="163">
        <v>2.7599999999999998E-6</v>
      </c>
      <c r="H73" s="163">
        <v>1.25E-3</v>
      </c>
      <c r="AK73" s="92"/>
    </row>
    <row r="74" spans="2:37" s="58" customFormat="1" x14ac:dyDescent="0.35">
      <c r="B74" s="882"/>
      <c r="C74" s="882"/>
      <c r="D74" s="63" t="s">
        <v>17</v>
      </c>
      <c r="E74" s="163">
        <v>0.30624000000000001</v>
      </c>
      <c r="F74" s="163">
        <v>0.30436000000000002</v>
      </c>
      <c r="G74" s="163">
        <v>4.1400000000000002E-6</v>
      </c>
      <c r="H74" s="163">
        <v>1.8799999999999999E-3</v>
      </c>
      <c r="AK74" s="92"/>
    </row>
    <row r="75" spans="2:37" s="58" customFormat="1" x14ac:dyDescent="0.35">
      <c r="AK75" s="92"/>
    </row>
    <row r="76" spans="2:37" s="58" customFormat="1" x14ac:dyDescent="0.35">
      <c r="AK76" s="92"/>
    </row>
    <row r="77" spans="2:37" s="58" customFormat="1" x14ac:dyDescent="0.35">
      <c r="AK77" s="92"/>
    </row>
    <row r="78" spans="2:37" s="58" customFormat="1" ht="16.5" x14ac:dyDescent="0.45">
      <c r="B78" s="65" t="s">
        <v>445</v>
      </c>
      <c r="C78" s="65" t="s">
        <v>444</v>
      </c>
      <c r="D78" s="65" t="s">
        <v>443</v>
      </c>
      <c r="E78" s="63" t="s">
        <v>441</v>
      </c>
      <c r="F78" s="63" t="s">
        <v>440</v>
      </c>
      <c r="G78" s="63" t="s">
        <v>439</v>
      </c>
      <c r="H78" s="63" t="s">
        <v>438</v>
      </c>
      <c r="AK78" s="92"/>
    </row>
    <row r="79" spans="2:37" s="58" customFormat="1" x14ac:dyDescent="0.35">
      <c r="B79" s="882" t="s">
        <v>671</v>
      </c>
      <c r="C79" s="63" t="s">
        <v>670</v>
      </c>
      <c r="D79" s="63" t="s">
        <v>626</v>
      </c>
      <c r="E79" s="164">
        <v>0.11774000000000001</v>
      </c>
      <c r="F79" s="164">
        <v>0.11673</v>
      </c>
      <c r="G79" s="164">
        <v>2.0000000000000002E-5</v>
      </c>
      <c r="H79" s="164">
        <v>9.8999999999999999E-4</v>
      </c>
      <c r="AK79" s="92"/>
    </row>
    <row r="80" spans="2:37" s="58" customFormat="1" x14ac:dyDescent="0.35">
      <c r="B80" s="882"/>
      <c r="C80" s="63" t="s">
        <v>669</v>
      </c>
      <c r="D80" s="63" t="s">
        <v>626</v>
      </c>
      <c r="E80" s="164">
        <v>7.7179999999999999E-2</v>
      </c>
      <c r="F80" s="164">
        <v>7.664E-2</v>
      </c>
      <c r="G80" s="164">
        <v>1.0000000000000001E-5</v>
      </c>
      <c r="H80" s="164">
        <v>5.2999999999999998E-4</v>
      </c>
      <c r="AK80" s="92"/>
    </row>
    <row r="81" spans="2:64" s="58" customFormat="1" x14ac:dyDescent="0.35">
      <c r="B81" s="882"/>
      <c r="C81" s="63" t="s">
        <v>668</v>
      </c>
      <c r="D81" s="63" t="s">
        <v>626</v>
      </c>
      <c r="E81" s="164">
        <v>0.10227</v>
      </c>
      <c r="F81" s="164">
        <v>0.10144</v>
      </c>
      <c r="G81" s="164">
        <v>1.0000000000000001E-5</v>
      </c>
      <c r="H81" s="164">
        <v>8.1999999999999998E-4</v>
      </c>
      <c r="AK81" s="92"/>
    </row>
    <row r="82" spans="2:64" s="58" customFormat="1" x14ac:dyDescent="0.35">
      <c r="B82" s="882"/>
      <c r="C82" s="63" t="s">
        <v>667</v>
      </c>
      <c r="D82" s="63" t="s">
        <v>626</v>
      </c>
      <c r="E82" s="164">
        <v>2.6839999999999999E-2</v>
      </c>
      <c r="F82" s="164">
        <v>2.6290000000000001E-2</v>
      </c>
      <c r="G82" s="164">
        <v>1.0000000000000001E-5</v>
      </c>
      <c r="H82" s="164">
        <v>5.4000000000000001E-4</v>
      </c>
      <c r="AK82" s="92"/>
    </row>
    <row r="83" spans="2:64" s="58" customFormat="1" x14ac:dyDescent="0.35">
      <c r="AK83" s="92"/>
    </row>
    <row r="84" spans="2:64" s="58" customFormat="1" x14ac:dyDescent="0.35">
      <c r="AK84" s="92"/>
    </row>
    <row r="85" spans="2:64" s="58" customFormat="1" x14ac:dyDescent="0.35">
      <c r="AK85" s="92"/>
    </row>
    <row r="86" spans="2:64" s="58" customFormat="1" ht="16.5" x14ac:dyDescent="0.45">
      <c r="B86" s="65" t="s">
        <v>445</v>
      </c>
      <c r="C86" s="65" t="s">
        <v>444</v>
      </c>
      <c r="D86" s="65" t="s">
        <v>443</v>
      </c>
      <c r="E86" s="63" t="s">
        <v>441</v>
      </c>
      <c r="F86" s="63" t="s">
        <v>440</v>
      </c>
      <c r="G86" s="63" t="s">
        <v>439</v>
      </c>
      <c r="H86" s="63" t="s">
        <v>438</v>
      </c>
      <c r="AK86" s="92"/>
    </row>
    <row r="87" spans="2:64" s="58" customFormat="1" x14ac:dyDescent="0.35">
      <c r="B87" s="882" t="s">
        <v>666</v>
      </c>
      <c r="C87" s="63" t="s">
        <v>665</v>
      </c>
      <c r="D87" s="63" t="s">
        <v>626</v>
      </c>
      <c r="E87" s="163">
        <v>3.5490000000000001E-2</v>
      </c>
      <c r="F87" s="163">
        <v>3.5099999999999999E-2</v>
      </c>
      <c r="G87" s="163">
        <v>6.9999999999999994E-5</v>
      </c>
      <c r="H87" s="163">
        <v>3.2000000000000003E-4</v>
      </c>
      <c r="AK87" s="92"/>
    </row>
    <row r="88" spans="2:64" s="58" customFormat="1" x14ac:dyDescent="0.35">
      <c r="B88" s="882"/>
      <c r="C88" s="63" t="s">
        <v>664</v>
      </c>
      <c r="D88" s="63" t="s">
        <v>626</v>
      </c>
      <c r="E88" s="163">
        <v>4.4599999999999996E-3</v>
      </c>
      <c r="F88" s="163">
        <v>4.4099999999999999E-3</v>
      </c>
      <c r="G88" s="163">
        <v>2.0000000000000002E-5</v>
      </c>
      <c r="H88" s="163">
        <v>3.0000000000000001E-5</v>
      </c>
      <c r="AK88" s="92"/>
    </row>
    <row r="89" spans="2:64" s="58" customFormat="1" x14ac:dyDescent="0.35">
      <c r="B89" s="882"/>
      <c r="C89" s="63" t="s">
        <v>663</v>
      </c>
      <c r="D89" s="63" t="s">
        <v>626</v>
      </c>
      <c r="E89" s="163">
        <v>2.8129999999999999E-2</v>
      </c>
      <c r="F89" s="163">
        <v>2.784E-2</v>
      </c>
      <c r="G89" s="163">
        <v>1.1E-4</v>
      </c>
      <c r="H89" s="163">
        <v>1.8000000000000001E-4</v>
      </c>
      <c r="AK89" s="92"/>
    </row>
    <row r="90" spans="2:64" s="58" customFormat="1" x14ac:dyDescent="0.35">
      <c r="B90" s="882"/>
      <c r="C90" s="63" t="s">
        <v>662</v>
      </c>
      <c r="D90" s="63" t="s">
        <v>626</v>
      </c>
      <c r="E90" s="163">
        <v>2.7809999999999998E-2</v>
      </c>
      <c r="F90" s="163">
        <v>2.7529999999999999E-2</v>
      </c>
      <c r="G90" s="163">
        <v>1E-4</v>
      </c>
      <c r="H90" s="163">
        <v>1.8000000000000001E-4</v>
      </c>
      <c r="AK90" s="92"/>
    </row>
    <row r="91" spans="2:64" s="58" customFormat="1" x14ac:dyDescent="0.35">
      <c r="B91" s="95"/>
      <c r="C91" s="95"/>
      <c r="D91" s="95"/>
      <c r="E91" s="95"/>
      <c r="F91" s="95"/>
      <c r="G91" s="95"/>
      <c r="H91" s="95"/>
      <c r="I91" s="95"/>
      <c r="J91" s="95"/>
      <c r="K91" s="95"/>
      <c r="L91" s="95"/>
      <c r="M91" s="95"/>
    </row>
    <row r="92" spans="2:64" s="55" customFormat="1" ht="15.5" x14ac:dyDescent="0.35">
      <c r="B92" s="871" t="s">
        <v>435</v>
      </c>
      <c r="C92" s="871"/>
      <c r="D92" s="871"/>
      <c r="E92" s="871"/>
      <c r="F92" s="871"/>
      <c r="G92" s="871"/>
      <c r="H92" s="871"/>
      <c r="I92" s="871"/>
      <c r="J92" s="871"/>
      <c r="K92" s="871"/>
      <c r="L92" s="871"/>
      <c r="M92" s="871"/>
      <c r="AK92" s="58"/>
    </row>
    <row r="93" spans="2:64" ht="16.399999999999999" customHeight="1" x14ac:dyDescent="0.35">
      <c r="B93" s="907" t="s">
        <v>471</v>
      </c>
      <c r="C93" s="907"/>
      <c r="D93" s="907"/>
      <c r="E93" s="907"/>
      <c r="F93" s="907"/>
      <c r="G93" s="907"/>
      <c r="H93" s="907"/>
      <c r="I93" s="907"/>
      <c r="J93" s="907"/>
      <c r="K93" s="907"/>
      <c r="L93" s="907"/>
      <c r="M93" s="60"/>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c r="BL93" s="55"/>
    </row>
    <row r="94" spans="2:64" ht="17.149999999999999" customHeight="1" x14ac:dyDescent="0.35">
      <c r="B94" s="908" t="s">
        <v>470</v>
      </c>
      <c r="C94" s="908"/>
      <c r="D94" s="908"/>
      <c r="E94" s="908"/>
      <c r="F94" s="908"/>
      <c r="G94" s="908"/>
      <c r="H94" s="908"/>
      <c r="I94" s="908"/>
      <c r="J94" s="908"/>
      <c r="K94" s="908"/>
      <c r="L94" s="908"/>
      <c r="M94" s="908"/>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c r="BL94" s="55"/>
    </row>
    <row r="95" spans="2:64" s="86" customFormat="1" x14ac:dyDescent="0.35">
      <c r="B95" s="905" t="s">
        <v>661</v>
      </c>
      <c r="C95" s="905"/>
      <c r="D95" s="905"/>
      <c r="E95" s="905"/>
      <c r="F95" s="905"/>
      <c r="G95" s="905"/>
      <c r="H95" s="905"/>
      <c r="I95" s="905"/>
      <c r="J95" s="905"/>
      <c r="K95" s="905"/>
      <c r="L95" s="58"/>
    </row>
    <row r="96" spans="2:64" s="88" customFormat="1" ht="5.5" x14ac:dyDescent="0.15">
      <c r="B96" s="89"/>
      <c r="C96" s="89"/>
      <c r="D96" s="89"/>
      <c r="E96" s="89"/>
      <c r="F96" s="89"/>
      <c r="G96" s="89"/>
      <c r="H96" s="89"/>
      <c r="I96" s="89"/>
      <c r="J96" s="89"/>
      <c r="K96" s="89"/>
      <c r="L96" s="89"/>
    </row>
    <row r="97" spans="2:64" s="86" customFormat="1" ht="22.4" customHeight="1" x14ac:dyDescent="0.25">
      <c r="B97" s="868" t="s">
        <v>469</v>
      </c>
      <c r="C97" s="868"/>
      <c r="D97" s="868"/>
      <c r="E97" s="868"/>
      <c r="F97" s="868"/>
      <c r="G97" s="868"/>
      <c r="H97" s="868"/>
      <c r="I97" s="906"/>
      <c r="J97" s="906"/>
      <c r="K97" s="906"/>
      <c r="L97" s="906"/>
      <c r="M97" s="87"/>
    </row>
    <row r="98" spans="2:64" s="86" customFormat="1" ht="18.649999999999999" customHeight="1" x14ac:dyDescent="0.25">
      <c r="B98" s="838" t="s">
        <v>468</v>
      </c>
      <c r="C98" s="838"/>
      <c r="D98" s="838"/>
      <c r="E98" s="838"/>
      <c r="F98" s="838"/>
      <c r="G98" s="838"/>
      <c r="H98" s="838"/>
      <c r="I98" s="838"/>
      <c r="J98" s="838"/>
      <c r="K98" s="838"/>
      <c r="L98" s="838"/>
      <c r="M98" s="838"/>
    </row>
    <row r="99" spans="2:64" s="86" customFormat="1" ht="20.5" customHeight="1" x14ac:dyDescent="0.25">
      <c r="B99" s="838"/>
      <c r="C99" s="838"/>
      <c r="D99" s="838"/>
      <c r="E99" s="838"/>
      <c r="F99" s="838"/>
      <c r="G99" s="838"/>
      <c r="H99" s="838"/>
      <c r="I99" s="838"/>
      <c r="J99" s="838"/>
      <c r="K99" s="838"/>
      <c r="L99" s="838"/>
      <c r="M99" s="838"/>
    </row>
    <row r="100" spans="2:64" x14ac:dyDescent="0.35">
      <c r="B100" s="162"/>
      <c r="C100" s="162"/>
      <c r="D100" s="162"/>
      <c r="E100" s="162"/>
      <c r="F100" s="162"/>
      <c r="G100" s="162"/>
      <c r="H100" s="162"/>
      <c r="I100" s="162"/>
      <c r="J100" s="162"/>
      <c r="K100" s="162"/>
      <c r="L100" s="162"/>
      <c r="M100" s="162"/>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c r="BL100" s="55"/>
    </row>
    <row r="101" spans="2:64" x14ac:dyDescent="0.35">
      <c r="B101" s="900" t="s">
        <v>430</v>
      </c>
      <c r="C101" s="900"/>
      <c r="D101" s="900"/>
      <c r="E101" s="900"/>
      <c r="F101" s="900"/>
      <c r="G101" s="900"/>
      <c r="H101" s="900"/>
      <c r="I101" s="900"/>
      <c r="J101" s="900"/>
      <c r="K101" s="900"/>
      <c r="L101" s="900"/>
      <c r="M101" s="900"/>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c r="BL101" s="55"/>
    </row>
    <row r="102" spans="2:64" x14ac:dyDescent="0.35">
      <c r="B102" s="898"/>
      <c r="C102" s="898"/>
      <c r="D102" s="898"/>
      <c r="E102" s="898"/>
      <c r="F102" s="898"/>
      <c r="G102" s="898"/>
      <c r="H102" s="898"/>
      <c r="I102" s="898"/>
      <c r="J102" s="898"/>
      <c r="K102" s="898"/>
      <c r="L102" s="898"/>
      <c r="M102" s="898"/>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c r="BL102" s="55"/>
    </row>
    <row r="103" spans="2:64" x14ac:dyDescent="0.3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c r="BL103" s="55"/>
    </row>
    <row r="104" spans="2:64" x14ac:dyDescent="0.3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c r="BL104" s="55"/>
    </row>
    <row r="105" spans="2:64" x14ac:dyDescent="0.3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row>
    <row r="106" spans="2:64" x14ac:dyDescent="0.3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row>
    <row r="107" spans="2:64" x14ac:dyDescent="0.3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c r="BL107" s="55"/>
    </row>
    <row r="108" spans="2:64" x14ac:dyDescent="0.3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c r="BL108" s="55"/>
    </row>
    <row r="109" spans="2:64" x14ac:dyDescent="0.3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c r="BL109" s="55"/>
    </row>
    <row r="110" spans="2:64" x14ac:dyDescent="0.3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c r="BL110" s="55"/>
    </row>
    <row r="111" spans="2:64" x14ac:dyDescent="0.3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c r="BL111" s="55"/>
    </row>
    <row r="112" spans="2:64" x14ac:dyDescent="0.3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c r="BL112" s="55"/>
    </row>
    <row r="113" spans="29:64" x14ac:dyDescent="0.3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c r="BL113" s="55"/>
    </row>
    <row r="114" spans="29:64" x14ac:dyDescent="0.3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c r="BL114" s="55"/>
    </row>
    <row r="115" spans="29:64" x14ac:dyDescent="0.3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c r="BL115" s="55"/>
    </row>
    <row r="116" spans="29:64" x14ac:dyDescent="0.3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c r="BL116" s="55"/>
    </row>
    <row r="117" spans="29:64" x14ac:dyDescent="0.3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c r="BL117" s="55"/>
    </row>
    <row r="118" spans="29:64" x14ac:dyDescent="0.3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c r="BL118" s="55"/>
    </row>
    <row r="119" spans="29:64" x14ac:dyDescent="0.3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c r="BL119" s="55"/>
    </row>
    <row r="120" spans="29:64" x14ac:dyDescent="0.3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c r="BL120" s="55"/>
    </row>
    <row r="121" spans="29:64" x14ac:dyDescent="0.3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c r="BL121" s="55"/>
    </row>
    <row r="122" spans="29:64" x14ac:dyDescent="0.3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c r="BL122" s="55"/>
    </row>
    <row r="123" spans="29:64" x14ac:dyDescent="0.3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c r="BL123" s="55"/>
    </row>
    <row r="124" spans="29:64" x14ac:dyDescent="0.3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c r="BL124" s="55"/>
    </row>
    <row r="125" spans="29:64" x14ac:dyDescent="0.3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c r="BL125" s="55"/>
    </row>
    <row r="126" spans="29:64" x14ac:dyDescent="0.3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c r="BL126" s="55"/>
    </row>
    <row r="127" spans="29:64" x14ac:dyDescent="0.3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c r="BL127" s="55"/>
    </row>
    <row r="128" spans="29:64" x14ac:dyDescent="0.3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c r="BL128" s="55"/>
    </row>
    <row r="129" spans="29:64" x14ac:dyDescent="0.3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c r="BL129" s="55"/>
    </row>
    <row r="130" spans="29:64" x14ac:dyDescent="0.3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c r="BL130" s="55"/>
    </row>
    <row r="131" spans="29:64" x14ac:dyDescent="0.3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c r="BL131" s="55"/>
    </row>
    <row r="132" spans="29:64" x14ac:dyDescent="0.3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c r="BL132" s="55"/>
    </row>
    <row r="133" spans="29:64" x14ac:dyDescent="0.3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c r="BL133" s="55"/>
    </row>
    <row r="134" spans="29:64" x14ac:dyDescent="0.3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c r="BL134" s="55"/>
    </row>
    <row r="135" spans="29:64" x14ac:dyDescent="0.3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c r="BL135" s="55"/>
    </row>
    <row r="136" spans="29:64" x14ac:dyDescent="0.3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row>
    <row r="137" spans="29:64" x14ac:dyDescent="0.3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c r="BI137" s="55"/>
      <c r="BJ137" s="55"/>
      <c r="BK137" s="55"/>
      <c r="BL137" s="55"/>
    </row>
    <row r="138" spans="29:64" x14ac:dyDescent="0.3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c r="BI138" s="55"/>
      <c r="BJ138" s="55"/>
      <c r="BK138" s="55"/>
      <c r="BL138" s="55"/>
    </row>
    <row r="139" spans="29:64" x14ac:dyDescent="0.3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c r="BI139" s="55"/>
      <c r="BJ139" s="55"/>
      <c r="BK139" s="55"/>
      <c r="BL139" s="55"/>
    </row>
    <row r="140" spans="29:64" x14ac:dyDescent="0.3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c r="BI140" s="55"/>
      <c r="BJ140" s="55"/>
      <c r="BK140" s="55"/>
      <c r="BL140" s="55"/>
    </row>
    <row r="141" spans="29:64" x14ac:dyDescent="0.3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c r="BI141" s="55"/>
      <c r="BJ141" s="55"/>
      <c r="BK141" s="55"/>
      <c r="BL141" s="55"/>
    </row>
    <row r="142" spans="29:64" x14ac:dyDescent="0.3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c r="BI142" s="55"/>
      <c r="BJ142" s="55"/>
      <c r="BK142" s="55"/>
      <c r="BL142" s="55"/>
    </row>
    <row r="143" spans="29:64" x14ac:dyDescent="0.3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c r="BI143" s="55"/>
      <c r="BJ143" s="55"/>
      <c r="BK143" s="55"/>
      <c r="BL143" s="55"/>
    </row>
    <row r="144" spans="29:64" x14ac:dyDescent="0.3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c r="BJ144" s="55"/>
      <c r="BK144" s="55"/>
      <c r="BL144" s="55"/>
    </row>
    <row r="145" spans="29:64" x14ac:dyDescent="0.3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c r="BI145" s="55"/>
      <c r="BJ145" s="55"/>
      <c r="BK145" s="55"/>
      <c r="BL145" s="55"/>
    </row>
    <row r="146" spans="29:64" x14ac:dyDescent="0.3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55"/>
      <c r="BK146" s="55"/>
      <c r="BL146" s="55"/>
    </row>
    <row r="147" spans="29:64" x14ac:dyDescent="0.3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c r="BI147" s="55"/>
      <c r="BJ147" s="55"/>
      <c r="BK147" s="55"/>
      <c r="BL147" s="55"/>
    </row>
    <row r="148" spans="29:64" x14ac:dyDescent="0.3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c r="BI148" s="55"/>
      <c r="BJ148" s="55"/>
      <c r="BK148" s="55"/>
      <c r="BL148" s="55"/>
    </row>
    <row r="149" spans="29:64" x14ac:dyDescent="0.3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c r="BI149" s="55"/>
      <c r="BJ149" s="55"/>
      <c r="BK149" s="55"/>
      <c r="BL149" s="55"/>
    </row>
    <row r="150" spans="29:64" x14ac:dyDescent="0.3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c r="BI150" s="55"/>
      <c r="BJ150" s="55"/>
      <c r="BK150" s="55"/>
      <c r="BL150" s="55"/>
    </row>
    <row r="151" spans="29:64" x14ac:dyDescent="0.3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c r="BI151" s="55"/>
      <c r="BJ151" s="55"/>
      <c r="BK151" s="55"/>
      <c r="BL151" s="55"/>
    </row>
    <row r="152" spans="29:64" x14ac:dyDescent="0.3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c r="BI152" s="55"/>
      <c r="BJ152" s="55"/>
      <c r="BK152" s="55"/>
      <c r="BL152" s="55"/>
    </row>
    <row r="153" spans="29:64" x14ac:dyDescent="0.3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c r="BI153" s="55"/>
      <c r="BJ153" s="55"/>
      <c r="BK153" s="55"/>
      <c r="BL153" s="55"/>
    </row>
    <row r="154" spans="29:64" x14ac:dyDescent="0.3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c r="BI154" s="55"/>
      <c r="BJ154" s="55"/>
      <c r="BK154" s="55"/>
      <c r="BL154" s="55"/>
    </row>
    <row r="155" spans="29:64" x14ac:dyDescent="0.3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c r="BI155" s="55"/>
      <c r="BJ155" s="55"/>
      <c r="BK155" s="55"/>
      <c r="BL155" s="55"/>
    </row>
    <row r="156" spans="29:64" x14ac:dyDescent="0.3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c r="BI156" s="55"/>
      <c r="BJ156" s="55"/>
      <c r="BK156" s="55"/>
      <c r="BL156" s="55"/>
    </row>
    <row r="157" spans="29:64" x14ac:dyDescent="0.3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c r="BI157" s="55"/>
      <c r="BJ157" s="55"/>
      <c r="BK157" s="55"/>
      <c r="BL157" s="55"/>
    </row>
    <row r="158" spans="29:64" x14ac:dyDescent="0.3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c r="BI158" s="55"/>
      <c r="BJ158" s="55"/>
      <c r="BK158" s="55"/>
      <c r="BL158" s="55"/>
    </row>
    <row r="159" spans="29:64" x14ac:dyDescent="0.3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c r="BI159" s="55"/>
      <c r="BJ159" s="55"/>
      <c r="BK159" s="55"/>
      <c r="BL159" s="55"/>
    </row>
    <row r="160" spans="29:64" x14ac:dyDescent="0.3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c r="BI160" s="55"/>
      <c r="BJ160" s="55"/>
      <c r="BK160" s="55"/>
      <c r="BL160" s="55"/>
    </row>
    <row r="161" spans="29:64" x14ac:dyDescent="0.3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c r="BI161" s="55"/>
      <c r="BJ161" s="55"/>
      <c r="BK161" s="55"/>
      <c r="BL161" s="55"/>
    </row>
    <row r="162" spans="29:64" x14ac:dyDescent="0.3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c r="BI162" s="55"/>
      <c r="BJ162" s="55"/>
      <c r="BK162" s="55"/>
      <c r="BL162" s="55"/>
    </row>
    <row r="163" spans="29:64" x14ac:dyDescent="0.3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c r="BI163" s="55"/>
      <c r="BJ163" s="55"/>
      <c r="BK163" s="55"/>
      <c r="BL163" s="55"/>
    </row>
    <row r="164" spans="29:64" x14ac:dyDescent="0.3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c r="BI164" s="55"/>
      <c r="BJ164" s="55"/>
      <c r="BK164" s="55"/>
      <c r="BL164" s="55"/>
    </row>
    <row r="165" spans="29:64" x14ac:dyDescent="0.3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c r="BI165" s="55"/>
      <c r="BJ165" s="55"/>
      <c r="BK165" s="55"/>
      <c r="BL165" s="55"/>
    </row>
    <row r="166" spans="29:64" x14ac:dyDescent="0.3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c r="BI166" s="55"/>
      <c r="BJ166" s="55"/>
      <c r="BK166" s="55"/>
      <c r="BL166" s="55"/>
    </row>
    <row r="167" spans="29:64" x14ac:dyDescent="0.3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c r="BI167" s="55"/>
      <c r="BJ167" s="55"/>
      <c r="BK167" s="55"/>
      <c r="BL167" s="55"/>
    </row>
    <row r="168" spans="29:64" x14ac:dyDescent="0.3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c r="BI168" s="55"/>
      <c r="BJ168" s="55"/>
      <c r="BK168" s="55"/>
      <c r="BL168" s="55"/>
    </row>
    <row r="169" spans="29:64" x14ac:dyDescent="0.3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c r="BI169" s="55"/>
      <c r="BJ169" s="55"/>
      <c r="BK169" s="55"/>
      <c r="BL169" s="55"/>
    </row>
    <row r="170" spans="29:64" x14ac:dyDescent="0.3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c r="BI170" s="55"/>
      <c r="BJ170" s="55"/>
      <c r="BK170" s="55"/>
      <c r="BL170" s="55"/>
    </row>
    <row r="171" spans="29:64" x14ac:dyDescent="0.3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c r="BI171" s="55"/>
      <c r="BJ171" s="55"/>
      <c r="BK171" s="55"/>
      <c r="BL171" s="55"/>
    </row>
    <row r="172" spans="29:64" x14ac:dyDescent="0.3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c r="BI172" s="55"/>
      <c r="BJ172" s="55"/>
      <c r="BK172" s="55"/>
      <c r="BL172" s="55"/>
    </row>
    <row r="173" spans="29:64" x14ac:dyDescent="0.3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55"/>
      <c r="BK173" s="55"/>
      <c r="BL173" s="55"/>
    </row>
    <row r="174" spans="29:64" x14ac:dyDescent="0.3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c r="BI174" s="55"/>
      <c r="BJ174" s="55"/>
      <c r="BK174" s="55"/>
      <c r="BL174" s="55"/>
    </row>
    <row r="175" spans="29:64" x14ac:dyDescent="0.3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c r="BI175" s="55"/>
      <c r="BJ175" s="55"/>
      <c r="BK175" s="55"/>
      <c r="BL175" s="55"/>
    </row>
    <row r="176" spans="29:64" x14ac:dyDescent="0.3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c r="BI176" s="55"/>
      <c r="BJ176" s="55"/>
      <c r="BK176" s="55"/>
      <c r="BL176" s="55"/>
    </row>
    <row r="177" spans="29:64" x14ac:dyDescent="0.3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c r="BI177" s="55"/>
      <c r="BJ177" s="55"/>
      <c r="BK177" s="55"/>
      <c r="BL177" s="55"/>
    </row>
    <row r="178" spans="29:64" x14ac:dyDescent="0.3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c r="BI178" s="55"/>
      <c r="BJ178" s="55"/>
      <c r="BK178" s="55"/>
      <c r="BL178" s="55"/>
    </row>
    <row r="179" spans="29:64" x14ac:dyDescent="0.3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c r="BI179" s="55"/>
      <c r="BJ179" s="55"/>
      <c r="BK179" s="55"/>
      <c r="BL179" s="55"/>
    </row>
    <row r="180" spans="29:64" x14ac:dyDescent="0.3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c r="BI180" s="55"/>
      <c r="BJ180" s="55"/>
      <c r="BK180" s="55"/>
      <c r="BL180" s="55"/>
    </row>
    <row r="181" spans="29:64" x14ac:dyDescent="0.3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c r="BI181" s="55"/>
      <c r="BJ181" s="55"/>
      <c r="BK181" s="55"/>
      <c r="BL181" s="55"/>
    </row>
    <row r="182" spans="29:64" x14ac:dyDescent="0.3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c r="BI182" s="55"/>
      <c r="BJ182" s="55"/>
      <c r="BK182" s="55"/>
      <c r="BL182" s="55"/>
    </row>
    <row r="183" spans="29:64" x14ac:dyDescent="0.3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c r="BI183" s="55"/>
      <c r="BJ183" s="55"/>
      <c r="BK183" s="55"/>
      <c r="BL183" s="55"/>
    </row>
    <row r="184" spans="29:64" x14ac:dyDescent="0.3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c r="BI184" s="55"/>
      <c r="BJ184" s="55"/>
      <c r="BK184" s="55"/>
      <c r="BL184" s="55"/>
    </row>
    <row r="185" spans="29:64" x14ac:dyDescent="0.3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c r="BI185" s="55"/>
      <c r="BJ185" s="55"/>
      <c r="BK185" s="55"/>
      <c r="BL185" s="55"/>
    </row>
    <row r="186" spans="29:64" x14ac:dyDescent="0.3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c r="BI186" s="55"/>
      <c r="BJ186" s="55"/>
      <c r="BK186" s="55"/>
      <c r="BL186" s="55"/>
    </row>
    <row r="187" spans="29:64" x14ac:dyDescent="0.3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c r="BI187" s="55"/>
      <c r="BJ187" s="55"/>
      <c r="BK187" s="55"/>
      <c r="BL187" s="55"/>
    </row>
    <row r="188" spans="29:64" x14ac:dyDescent="0.3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c r="BI188" s="55"/>
      <c r="BJ188" s="55"/>
      <c r="BK188" s="55"/>
      <c r="BL188" s="55"/>
    </row>
    <row r="189" spans="29:64" x14ac:dyDescent="0.3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c r="BI189" s="55"/>
      <c r="BJ189" s="55"/>
      <c r="BK189" s="55"/>
      <c r="BL189" s="55"/>
    </row>
    <row r="190" spans="29:64" x14ac:dyDescent="0.3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c r="BI190" s="55"/>
      <c r="BJ190" s="55"/>
      <c r="BK190" s="55"/>
      <c r="BL190" s="55"/>
    </row>
    <row r="191" spans="29:64" x14ac:dyDescent="0.3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c r="BI191" s="55"/>
      <c r="BJ191" s="55"/>
      <c r="BK191" s="55"/>
      <c r="BL191" s="55"/>
    </row>
    <row r="192" spans="29:64" x14ac:dyDescent="0.3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c r="BI192" s="55"/>
      <c r="BJ192" s="55"/>
      <c r="BK192" s="55"/>
      <c r="BL192" s="55"/>
    </row>
    <row r="193" spans="29:64" x14ac:dyDescent="0.3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c r="BI193" s="55"/>
      <c r="BJ193" s="55"/>
      <c r="BK193" s="55"/>
      <c r="BL193" s="55"/>
    </row>
    <row r="194" spans="29:64" x14ac:dyDescent="0.3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c r="BI194" s="55"/>
      <c r="BJ194" s="55"/>
      <c r="BK194" s="55"/>
      <c r="BL194" s="55"/>
    </row>
    <row r="195" spans="29:64" x14ac:dyDescent="0.3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c r="BI195" s="55"/>
      <c r="BJ195" s="55"/>
      <c r="BK195" s="55"/>
      <c r="BL195" s="55"/>
    </row>
    <row r="196" spans="29:64" x14ac:dyDescent="0.3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c r="BI196" s="55"/>
      <c r="BJ196" s="55"/>
      <c r="BK196" s="55"/>
      <c r="BL196" s="55"/>
    </row>
    <row r="197" spans="29:64" x14ac:dyDescent="0.3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c r="BI197" s="55"/>
      <c r="BJ197" s="55"/>
      <c r="BK197" s="55"/>
      <c r="BL197" s="55"/>
    </row>
    <row r="198" spans="29:64" x14ac:dyDescent="0.3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c r="BI198" s="55"/>
      <c r="BJ198" s="55"/>
      <c r="BK198" s="55"/>
      <c r="BL198" s="55"/>
    </row>
    <row r="199" spans="29:64" x14ac:dyDescent="0.3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c r="BI199" s="55"/>
      <c r="BJ199" s="55"/>
      <c r="BK199" s="55"/>
      <c r="BL199" s="55"/>
    </row>
    <row r="200" spans="29:64" x14ac:dyDescent="0.3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c r="BI200" s="55"/>
      <c r="BJ200" s="55"/>
      <c r="BK200" s="55"/>
      <c r="BL200" s="55"/>
    </row>
    <row r="201" spans="29:64" x14ac:dyDescent="0.3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c r="BI201" s="55"/>
      <c r="BJ201" s="55"/>
      <c r="BK201" s="55"/>
      <c r="BL201" s="55"/>
    </row>
    <row r="202" spans="29:64" x14ac:dyDescent="0.3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c r="BI202" s="55"/>
      <c r="BJ202" s="55"/>
      <c r="BK202" s="55"/>
      <c r="BL202" s="55"/>
    </row>
    <row r="203" spans="29:64" x14ac:dyDescent="0.3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c r="BI203" s="55"/>
      <c r="BJ203" s="55"/>
      <c r="BK203" s="55"/>
      <c r="BL203" s="55"/>
    </row>
    <row r="204" spans="29:64" x14ac:dyDescent="0.3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c r="BI204" s="55"/>
      <c r="BJ204" s="55"/>
      <c r="BK204" s="55"/>
      <c r="BL204" s="55"/>
    </row>
    <row r="205" spans="29:64" x14ac:dyDescent="0.3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c r="BI205" s="55"/>
      <c r="BJ205" s="55"/>
      <c r="BK205" s="55"/>
      <c r="BL205" s="55"/>
    </row>
    <row r="206" spans="29:64" x14ac:dyDescent="0.3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c r="BI206" s="55"/>
      <c r="BJ206" s="55"/>
      <c r="BK206" s="55"/>
      <c r="BL206" s="55"/>
    </row>
    <row r="207" spans="29:64" x14ac:dyDescent="0.3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c r="BI207" s="55"/>
      <c r="BJ207" s="55"/>
      <c r="BK207" s="55"/>
      <c r="BL207" s="55"/>
    </row>
    <row r="208" spans="29:64" x14ac:dyDescent="0.3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c r="BI208" s="55"/>
      <c r="BJ208" s="55"/>
      <c r="BK208" s="55"/>
      <c r="BL208" s="55"/>
    </row>
    <row r="209" spans="29:64" x14ac:dyDescent="0.3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c r="BI209" s="55"/>
      <c r="BJ209" s="55"/>
      <c r="BK209" s="55"/>
      <c r="BL209" s="55"/>
    </row>
    <row r="210" spans="29:64" x14ac:dyDescent="0.3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c r="BI210" s="55"/>
      <c r="BJ210" s="55"/>
      <c r="BK210" s="55"/>
      <c r="BL210" s="55"/>
    </row>
    <row r="211" spans="29:64" x14ac:dyDescent="0.3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c r="BI211" s="55"/>
      <c r="BJ211" s="55"/>
      <c r="BK211" s="55"/>
      <c r="BL211" s="55"/>
    </row>
    <row r="212" spans="29:64" x14ac:dyDescent="0.3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c r="BI212" s="55"/>
      <c r="BJ212" s="55"/>
      <c r="BK212" s="55"/>
      <c r="BL212" s="55"/>
    </row>
    <row r="213" spans="29:64" x14ac:dyDescent="0.3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c r="BI213" s="55"/>
      <c r="BJ213" s="55"/>
      <c r="BK213" s="55"/>
      <c r="BL213" s="55"/>
    </row>
    <row r="214" spans="29:64" x14ac:dyDescent="0.3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c r="BI214" s="55"/>
      <c r="BJ214" s="55"/>
      <c r="BK214" s="55"/>
      <c r="BL214" s="55"/>
    </row>
    <row r="215" spans="29:64" x14ac:dyDescent="0.3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c r="BI215" s="55"/>
      <c r="BJ215" s="55"/>
      <c r="BK215" s="55"/>
      <c r="BL215" s="55"/>
    </row>
    <row r="216" spans="29:64" x14ac:dyDescent="0.3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c r="BI216" s="55"/>
      <c r="BJ216" s="55"/>
      <c r="BK216" s="55"/>
      <c r="BL216" s="55"/>
    </row>
    <row r="217" spans="29:64" x14ac:dyDescent="0.3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c r="BI217" s="55"/>
      <c r="BJ217" s="55"/>
      <c r="BK217" s="55"/>
      <c r="BL217" s="55"/>
    </row>
    <row r="218" spans="29:64" x14ac:dyDescent="0.3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c r="BI218" s="55"/>
      <c r="BJ218" s="55"/>
      <c r="BK218" s="55"/>
      <c r="BL218" s="55"/>
    </row>
    <row r="219" spans="29:64" x14ac:dyDescent="0.3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c r="BI219" s="55"/>
      <c r="BJ219" s="55"/>
      <c r="BK219" s="55"/>
      <c r="BL219" s="55"/>
    </row>
    <row r="220" spans="29:64" x14ac:dyDescent="0.3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c r="BI220" s="55"/>
      <c r="BJ220" s="55"/>
      <c r="BK220" s="55"/>
      <c r="BL220" s="55"/>
    </row>
    <row r="221" spans="29:64" x14ac:dyDescent="0.3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c r="BI221" s="55"/>
      <c r="BJ221" s="55"/>
      <c r="BK221" s="55"/>
      <c r="BL221" s="55"/>
    </row>
    <row r="222" spans="29:64" x14ac:dyDescent="0.3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c r="BI222" s="55"/>
      <c r="BJ222" s="55"/>
      <c r="BK222" s="55"/>
      <c r="BL222" s="55"/>
    </row>
    <row r="223" spans="29:64" x14ac:dyDescent="0.3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c r="BI223" s="55"/>
      <c r="BJ223" s="55"/>
      <c r="BK223" s="55"/>
      <c r="BL223" s="55"/>
    </row>
    <row r="224" spans="29:64" x14ac:dyDescent="0.3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c r="BI224" s="55"/>
      <c r="BJ224" s="55"/>
      <c r="BK224" s="55"/>
      <c r="BL224" s="55"/>
    </row>
    <row r="225" spans="29:64" x14ac:dyDescent="0.3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c r="BI225" s="55"/>
      <c r="BJ225" s="55"/>
      <c r="BK225" s="55"/>
      <c r="BL225" s="55"/>
    </row>
    <row r="226" spans="29:64" x14ac:dyDescent="0.3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c r="BI226" s="55"/>
      <c r="BJ226" s="55"/>
      <c r="BK226" s="55"/>
      <c r="BL226" s="55"/>
    </row>
    <row r="227" spans="29:64" x14ac:dyDescent="0.3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c r="BI227" s="55"/>
      <c r="BJ227" s="55"/>
      <c r="BK227" s="55"/>
      <c r="BL227" s="55"/>
    </row>
    <row r="228" spans="29:64" x14ac:dyDescent="0.3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c r="BI228" s="55"/>
      <c r="BJ228" s="55"/>
      <c r="BK228" s="55"/>
      <c r="BL228" s="55"/>
    </row>
    <row r="229" spans="29:64" x14ac:dyDescent="0.3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c r="BI229" s="55"/>
      <c r="BJ229" s="55"/>
      <c r="BK229" s="55"/>
      <c r="BL229" s="55"/>
    </row>
    <row r="230" spans="29:64" x14ac:dyDescent="0.3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c r="BI230" s="55"/>
      <c r="BJ230" s="55"/>
      <c r="BK230" s="55"/>
      <c r="BL230" s="55"/>
    </row>
    <row r="231" spans="29:64" x14ac:dyDescent="0.3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c r="BI231" s="55"/>
      <c r="BJ231" s="55"/>
      <c r="BK231" s="55"/>
      <c r="BL231" s="55"/>
    </row>
    <row r="232" spans="29:64" x14ac:dyDescent="0.3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c r="BI232" s="55"/>
      <c r="BJ232" s="55"/>
      <c r="BK232" s="55"/>
      <c r="BL232" s="55"/>
    </row>
    <row r="233" spans="29:64" x14ac:dyDescent="0.3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c r="BI233" s="55"/>
      <c r="BJ233" s="55"/>
      <c r="BK233" s="55"/>
      <c r="BL233" s="55"/>
    </row>
    <row r="234" spans="29:64" x14ac:dyDescent="0.3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c r="BI234" s="55"/>
      <c r="BJ234" s="55"/>
      <c r="BK234" s="55"/>
      <c r="BL234" s="55"/>
    </row>
    <row r="235" spans="29:64" x14ac:dyDescent="0.3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c r="BI235" s="55"/>
      <c r="BJ235" s="55"/>
      <c r="BK235" s="55"/>
      <c r="BL235" s="55"/>
    </row>
    <row r="236" spans="29:64" x14ac:dyDescent="0.3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c r="BI236" s="55"/>
      <c r="BJ236" s="55"/>
      <c r="BK236" s="55"/>
      <c r="BL236" s="55"/>
    </row>
    <row r="237" spans="29:64" x14ac:dyDescent="0.3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c r="BI237" s="55"/>
      <c r="BJ237" s="55"/>
      <c r="BK237" s="55"/>
      <c r="BL237" s="55"/>
    </row>
    <row r="238" spans="29:64" x14ac:dyDescent="0.3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c r="BI238" s="55"/>
      <c r="BJ238" s="55"/>
      <c r="BK238" s="55"/>
      <c r="BL238" s="55"/>
    </row>
    <row r="239" spans="29:64" x14ac:dyDescent="0.3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c r="BI239" s="55"/>
      <c r="BJ239" s="55"/>
      <c r="BK239" s="55"/>
      <c r="BL239" s="55"/>
    </row>
    <row r="240" spans="29:64" x14ac:dyDescent="0.3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c r="BI240" s="55"/>
      <c r="BJ240" s="55"/>
      <c r="BK240" s="55"/>
      <c r="BL240" s="55"/>
    </row>
    <row r="241" spans="29:64" x14ac:dyDescent="0.3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c r="BI241" s="55"/>
      <c r="BJ241" s="55"/>
      <c r="BK241" s="55"/>
      <c r="BL241" s="55"/>
    </row>
    <row r="242" spans="29:64" x14ac:dyDescent="0.3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c r="BI242" s="55"/>
      <c r="BJ242" s="55"/>
      <c r="BK242" s="55"/>
      <c r="BL242" s="55"/>
    </row>
    <row r="243" spans="29:64" x14ac:dyDescent="0.3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c r="BI243" s="55"/>
      <c r="BJ243" s="55"/>
      <c r="BK243" s="55"/>
      <c r="BL243" s="55"/>
    </row>
    <row r="244" spans="29:64" x14ac:dyDescent="0.3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c r="BI244" s="55"/>
      <c r="BJ244" s="55"/>
      <c r="BK244" s="55"/>
      <c r="BL244" s="55"/>
    </row>
    <row r="245" spans="29:64" x14ac:dyDescent="0.35">
      <c r="AC245" s="55"/>
      <c r="AD245" s="55"/>
      <c r="AE245" s="55"/>
      <c r="AF245" s="55"/>
      <c r="AG245" s="55"/>
      <c r="AH245" s="55"/>
      <c r="AI245" s="55"/>
      <c r="AJ245" s="55"/>
      <c r="AK245" s="55"/>
      <c r="AL245" s="55"/>
      <c r="AM245" s="55"/>
      <c r="AN245" s="55"/>
      <c r="AO245" s="55"/>
      <c r="AP245" s="55"/>
      <c r="AQ245" s="55"/>
      <c r="AR245" s="55"/>
      <c r="AS245" s="55"/>
      <c r="AT245" s="55"/>
      <c r="AU245" s="55"/>
      <c r="AV245" s="55"/>
      <c r="AW245" s="55"/>
      <c r="AX245" s="55"/>
      <c r="AY245" s="55"/>
      <c r="AZ245" s="55"/>
      <c r="BA245" s="55"/>
      <c r="BB245" s="55"/>
      <c r="BC245" s="55"/>
      <c r="BD245" s="55"/>
      <c r="BE245" s="55"/>
      <c r="BF245" s="55"/>
      <c r="BG245" s="55"/>
      <c r="BH245" s="55"/>
      <c r="BI245" s="55"/>
      <c r="BJ245" s="55"/>
      <c r="BK245" s="55"/>
      <c r="BL245" s="55"/>
    </row>
    <row r="246" spans="29:64" x14ac:dyDescent="0.35">
      <c r="AC246" s="55"/>
      <c r="AD246" s="55"/>
      <c r="AE246" s="55"/>
      <c r="AF246" s="55"/>
      <c r="AG246" s="55"/>
      <c r="AH246" s="55"/>
      <c r="AI246" s="55"/>
      <c r="AJ246" s="55"/>
      <c r="AK246" s="55"/>
      <c r="AL246" s="55"/>
      <c r="AM246" s="55"/>
      <c r="AN246" s="55"/>
      <c r="AO246" s="55"/>
      <c r="AP246" s="55"/>
      <c r="AQ246" s="55"/>
      <c r="AR246" s="55"/>
      <c r="AS246" s="55"/>
      <c r="AT246" s="55"/>
      <c r="AU246" s="55"/>
      <c r="AV246" s="55"/>
      <c r="AW246" s="55"/>
      <c r="AX246" s="55"/>
      <c r="AY246" s="55"/>
      <c r="AZ246" s="55"/>
      <c r="BA246" s="55"/>
      <c r="BB246" s="55"/>
      <c r="BC246" s="55"/>
      <c r="BD246" s="55"/>
      <c r="BE246" s="55"/>
      <c r="BF246" s="55"/>
      <c r="BG246" s="55"/>
      <c r="BH246" s="55"/>
      <c r="BI246" s="55"/>
      <c r="BJ246" s="55"/>
      <c r="BK246" s="55"/>
      <c r="BL246" s="55"/>
    </row>
    <row r="247" spans="29:64" x14ac:dyDescent="0.35">
      <c r="AC247" s="55"/>
      <c r="AD247" s="55"/>
      <c r="AE247" s="55"/>
      <c r="AF247" s="55"/>
      <c r="AG247" s="55"/>
      <c r="AH247" s="55"/>
      <c r="AI247" s="55"/>
      <c r="AJ247" s="55"/>
      <c r="AK247" s="55"/>
      <c r="AL247" s="55"/>
      <c r="AM247" s="55"/>
      <c r="AN247" s="55"/>
      <c r="AO247" s="55"/>
      <c r="AP247" s="55"/>
      <c r="AQ247" s="55"/>
      <c r="AR247" s="55"/>
      <c r="AS247" s="55"/>
      <c r="AT247" s="55"/>
      <c r="AU247" s="55"/>
      <c r="AV247" s="55"/>
      <c r="AW247" s="55"/>
      <c r="AX247" s="55"/>
      <c r="AY247" s="55"/>
      <c r="AZ247" s="55"/>
      <c r="BA247" s="55"/>
      <c r="BB247" s="55"/>
      <c r="BC247" s="55"/>
      <c r="BD247" s="55"/>
      <c r="BE247" s="55"/>
      <c r="BF247" s="55"/>
      <c r="BG247" s="55"/>
      <c r="BH247" s="55"/>
      <c r="BI247" s="55"/>
      <c r="BJ247" s="55"/>
      <c r="BK247" s="55"/>
      <c r="BL247" s="55"/>
    </row>
    <row r="248" spans="29:64" x14ac:dyDescent="0.35">
      <c r="AC248" s="55"/>
      <c r="AD248" s="55"/>
      <c r="AE248" s="55"/>
      <c r="AF248" s="55"/>
      <c r="AG248" s="55"/>
      <c r="AH248" s="55"/>
      <c r="AI248" s="55"/>
      <c r="AJ248" s="55"/>
      <c r="AK248" s="55"/>
      <c r="AL248" s="55"/>
      <c r="AM248" s="55"/>
      <c r="AN248" s="55"/>
      <c r="AO248" s="55"/>
      <c r="AP248" s="55"/>
      <c r="AQ248" s="55"/>
      <c r="AR248" s="55"/>
      <c r="AS248" s="55"/>
      <c r="AT248" s="55"/>
      <c r="AU248" s="55"/>
      <c r="AV248" s="55"/>
      <c r="AW248" s="55"/>
      <c r="AX248" s="55"/>
      <c r="AY248" s="55"/>
      <c r="AZ248" s="55"/>
      <c r="BA248" s="55"/>
      <c r="BB248" s="55"/>
      <c r="BC248" s="55"/>
      <c r="BD248" s="55"/>
      <c r="BE248" s="55"/>
      <c r="BF248" s="55"/>
      <c r="BG248" s="55"/>
      <c r="BH248" s="55"/>
      <c r="BI248" s="55"/>
      <c r="BJ248" s="55"/>
      <c r="BK248" s="55"/>
      <c r="BL248" s="55"/>
    </row>
    <row r="249" spans="29:64" x14ac:dyDescent="0.35">
      <c r="AC249" s="55"/>
      <c r="AD249" s="55"/>
      <c r="AE249" s="55"/>
      <c r="AF249" s="55"/>
      <c r="AG249" s="55"/>
      <c r="AH249" s="55"/>
      <c r="AI249" s="55"/>
      <c r="AJ249" s="55"/>
      <c r="AK249" s="55"/>
      <c r="AL249" s="55"/>
      <c r="AM249" s="55"/>
      <c r="AN249" s="55"/>
      <c r="AO249" s="55"/>
      <c r="AP249" s="55"/>
      <c r="AQ249" s="55"/>
      <c r="AR249" s="55"/>
      <c r="AS249" s="55"/>
      <c r="AT249" s="55"/>
      <c r="AU249" s="55"/>
      <c r="AV249" s="55"/>
      <c r="AW249" s="55"/>
      <c r="AX249" s="55"/>
      <c r="AY249" s="55"/>
      <c r="AZ249" s="55"/>
      <c r="BA249" s="55"/>
      <c r="BB249" s="55"/>
      <c r="BC249" s="55"/>
      <c r="BD249" s="55"/>
      <c r="BE249" s="55"/>
      <c r="BF249" s="55"/>
      <c r="BG249" s="55"/>
      <c r="BH249" s="55"/>
      <c r="BI249" s="55"/>
      <c r="BJ249" s="55"/>
      <c r="BK249" s="55"/>
      <c r="BL249" s="55"/>
    </row>
    <row r="250" spans="29:64" x14ac:dyDescent="0.35">
      <c r="AC250" s="55"/>
      <c r="AD250" s="55"/>
      <c r="AE250" s="55"/>
      <c r="AF250" s="55"/>
      <c r="AG250" s="55"/>
      <c r="AH250" s="55"/>
      <c r="AI250" s="55"/>
      <c r="AJ250" s="55"/>
      <c r="AK250" s="55"/>
      <c r="AL250" s="55"/>
      <c r="AM250" s="55"/>
      <c r="AN250" s="55"/>
      <c r="AO250" s="55"/>
      <c r="AP250" s="55"/>
      <c r="AQ250" s="55"/>
      <c r="AR250" s="55"/>
      <c r="AS250" s="55"/>
      <c r="AT250" s="55"/>
      <c r="AU250" s="55"/>
      <c r="AV250" s="55"/>
      <c r="AW250" s="55"/>
      <c r="AX250" s="55"/>
      <c r="AY250" s="55"/>
      <c r="AZ250" s="55"/>
      <c r="BA250" s="55"/>
      <c r="BB250" s="55"/>
      <c r="BC250" s="55"/>
      <c r="BD250" s="55"/>
      <c r="BE250" s="55"/>
      <c r="BF250" s="55"/>
      <c r="BG250" s="55"/>
      <c r="BH250" s="55"/>
      <c r="BI250" s="55"/>
      <c r="BJ250" s="55"/>
      <c r="BK250" s="55"/>
      <c r="BL250" s="55"/>
    </row>
    <row r="251" spans="29:64" x14ac:dyDescent="0.35">
      <c r="AC251" s="55"/>
      <c r="AD251" s="55"/>
      <c r="AE251" s="55"/>
      <c r="AF251" s="55"/>
      <c r="AG251" s="55"/>
      <c r="AH251" s="55"/>
      <c r="AI251" s="55"/>
      <c r="AJ251" s="55"/>
      <c r="AK251" s="55"/>
      <c r="AL251" s="55"/>
      <c r="AM251" s="55"/>
      <c r="AN251" s="55"/>
      <c r="AO251" s="55"/>
      <c r="AP251" s="55"/>
      <c r="AQ251" s="55"/>
      <c r="AR251" s="55"/>
      <c r="AS251" s="55"/>
      <c r="AT251" s="55"/>
      <c r="AU251" s="55"/>
      <c r="AV251" s="55"/>
      <c r="AW251" s="55"/>
      <c r="AX251" s="55"/>
      <c r="AY251" s="55"/>
      <c r="AZ251" s="55"/>
      <c r="BA251" s="55"/>
      <c r="BB251" s="55"/>
      <c r="BC251" s="55"/>
      <c r="BD251" s="55"/>
      <c r="BE251" s="55"/>
      <c r="BF251" s="55"/>
      <c r="BG251" s="55"/>
      <c r="BH251" s="55"/>
      <c r="BI251" s="55"/>
      <c r="BJ251" s="55"/>
      <c r="BK251" s="55"/>
      <c r="BL251" s="55"/>
    </row>
    <row r="252" spans="29:64" x14ac:dyDescent="0.35">
      <c r="AC252" s="55"/>
      <c r="AD252" s="55"/>
      <c r="AE252" s="55"/>
      <c r="AF252" s="55"/>
      <c r="AG252" s="55"/>
      <c r="AH252" s="55"/>
      <c r="AI252" s="55"/>
      <c r="AJ252" s="55"/>
      <c r="AK252" s="55"/>
      <c r="AL252" s="55"/>
      <c r="AM252" s="55"/>
      <c r="AN252" s="55"/>
      <c r="AO252" s="55"/>
      <c r="AP252" s="55"/>
      <c r="AQ252" s="55"/>
      <c r="AR252" s="55"/>
      <c r="AS252" s="55"/>
      <c r="AT252" s="55"/>
      <c r="AU252" s="55"/>
      <c r="AV252" s="55"/>
      <c r="AW252" s="55"/>
      <c r="AX252" s="55"/>
      <c r="AY252" s="55"/>
      <c r="AZ252" s="55"/>
      <c r="BA252" s="55"/>
      <c r="BB252" s="55"/>
      <c r="BC252" s="55"/>
      <c r="BD252" s="55"/>
      <c r="BE252" s="55"/>
      <c r="BF252" s="55"/>
      <c r="BG252" s="55"/>
      <c r="BH252" s="55"/>
      <c r="BI252" s="55"/>
      <c r="BJ252" s="55"/>
      <c r="BK252" s="55"/>
      <c r="BL252" s="55"/>
    </row>
    <row r="253" spans="29:64" x14ac:dyDescent="0.35">
      <c r="AC253" s="55"/>
      <c r="AD253" s="55"/>
      <c r="AE253" s="55"/>
      <c r="AF253" s="55"/>
      <c r="AG253" s="55"/>
      <c r="AH253" s="55"/>
      <c r="AI253" s="55"/>
      <c r="AJ253" s="55"/>
      <c r="AK253" s="55"/>
      <c r="AL253" s="55"/>
      <c r="AM253" s="55"/>
      <c r="AN253" s="55"/>
      <c r="AO253" s="55"/>
      <c r="AP253" s="55"/>
      <c r="AQ253" s="55"/>
      <c r="AR253" s="55"/>
      <c r="AS253" s="55"/>
      <c r="AT253" s="55"/>
      <c r="AU253" s="55"/>
      <c r="AV253" s="55"/>
      <c r="AW253" s="55"/>
      <c r="AX253" s="55"/>
      <c r="AY253" s="55"/>
      <c r="AZ253" s="55"/>
      <c r="BA253" s="55"/>
      <c r="BB253" s="55"/>
      <c r="BC253" s="55"/>
      <c r="BD253" s="55"/>
      <c r="BE253" s="55"/>
      <c r="BF253" s="55"/>
      <c r="BG253" s="55"/>
      <c r="BH253" s="55"/>
      <c r="BI253" s="55"/>
      <c r="BJ253" s="55"/>
      <c r="BK253" s="55"/>
      <c r="BL253" s="55"/>
    </row>
    <row r="254" spans="29:64" x14ac:dyDescent="0.35">
      <c r="AC254" s="55"/>
      <c r="AD254" s="55"/>
      <c r="AE254" s="55"/>
      <c r="AF254" s="55"/>
      <c r="AG254" s="55"/>
      <c r="AH254" s="55"/>
      <c r="AI254" s="55"/>
      <c r="AJ254" s="55"/>
      <c r="AK254" s="55"/>
      <c r="AL254" s="55"/>
      <c r="AM254" s="55"/>
      <c r="AN254" s="55"/>
      <c r="AO254" s="55"/>
      <c r="AP254" s="55"/>
      <c r="AQ254" s="55"/>
      <c r="AR254" s="55"/>
      <c r="AS254" s="55"/>
      <c r="AT254" s="55"/>
      <c r="AU254" s="55"/>
      <c r="AV254" s="55"/>
      <c r="AW254" s="55"/>
      <c r="AX254" s="55"/>
      <c r="AY254" s="55"/>
      <c r="AZ254" s="55"/>
      <c r="BA254" s="55"/>
      <c r="BB254" s="55"/>
      <c r="BC254" s="55"/>
      <c r="BD254" s="55"/>
      <c r="BE254" s="55"/>
      <c r="BF254" s="55"/>
      <c r="BG254" s="55"/>
      <c r="BH254" s="55"/>
      <c r="BI254" s="55"/>
      <c r="BJ254" s="55"/>
      <c r="BK254" s="55"/>
      <c r="BL254" s="55"/>
    </row>
    <row r="255" spans="29:64" x14ac:dyDescent="0.35">
      <c r="AC255" s="55"/>
      <c r="AD255" s="55"/>
      <c r="AE255" s="55"/>
      <c r="AF255" s="55"/>
      <c r="AG255" s="55"/>
      <c r="AH255" s="55"/>
      <c r="AI255" s="55"/>
      <c r="AJ255" s="55"/>
      <c r="AK255" s="55"/>
      <c r="AL255" s="55"/>
      <c r="AM255" s="55"/>
      <c r="AN255" s="55"/>
      <c r="AO255" s="55"/>
      <c r="AP255" s="55"/>
      <c r="AQ255" s="55"/>
      <c r="AR255" s="55"/>
      <c r="AS255" s="55"/>
      <c r="AT255" s="55"/>
      <c r="AU255" s="55"/>
      <c r="AV255" s="55"/>
      <c r="AW255" s="55"/>
      <c r="AX255" s="55"/>
      <c r="AY255" s="55"/>
      <c r="AZ255" s="55"/>
      <c r="BA255" s="55"/>
      <c r="BB255" s="55"/>
      <c r="BC255" s="55"/>
      <c r="BD255" s="55"/>
      <c r="BE255" s="55"/>
      <c r="BF255" s="55"/>
      <c r="BG255" s="55"/>
      <c r="BH255" s="55"/>
      <c r="BI255" s="55"/>
      <c r="BJ255" s="55"/>
      <c r="BK255" s="55"/>
      <c r="BL255" s="55"/>
    </row>
    <row r="256" spans="29:64" x14ac:dyDescent="0.35">
      <c r="AC256" s="55"/>
      <c r="AD256" s="55"/>
      <c r="AE256" s="55"/>
      <c r="AF256" s="55"/>
      <c r="AG256" s="55"/>
      <c r="AH256" s="55"/>
      <c r="AI256" s="55"/>
      <c r="AJ256" s="55"/>
      <c r="AK256" s="55"/>
      <c r="AL256" s="55"/>
      <c r="AM256" s="55"/>
      <c r="AN256" s="55"/>
      <c r="AO256" s="55"/>
      <c r="AP256" s="55"/>
      <c r="AQ256" s="55"/>
      <c r="AR256" s="55"/>
      <c r="AS256" s="55"/>
      <c r="AT256" s="55"/>
      <c r="AU256" s="55"/>
      <c r="AV256" s="55"/>
      <c r="AW256" s="55"/>
      <c r="AX256" s="55"/>
      <c r="AY256" s="55"/>
      <c r="AZ256" s="55"/>
      <c r="BA256" s="55"/>
      <c r="BB256" s="55"/>
      <c r="BC256" s="55"/>
      <c r="BD256" s="55"/>
      <c r="BE256" s="55"/>
      <c r="BF256" s="55"/>
      <c r="BG256" s="55"/>
      <c r="BH256" s="55"/>
      <c r="BI256" s="55"/>
      <c r="BJ256" s="55"/>
      <c r="BK256" s="55"/>
      <c r="BL256" s="55"/>
    </row>
    <row r="257" spans="29:64" x14ac:dyDescent="0.35">
      <c r="AC257" s="55"/>
      <c r="AD257" s="55"/>
      <c r="AE257" s="55"/>
      <c r="AF257" s="55"/>
      <c r="AG257" s="55"/>
      <c r="AH257" s="55"/>
      <c r="AI257" s="55"/>
      <c r="AJ257" s="55"/>
      <c r="AK257" s="55"/>
      <c r="AL257" s="55"/>
      <c r="AM257" s="55"/>
      <c r="AN257" s="55"/>
      <c r="AO257" s="55"/>
      <c r="AP257" s="55"/>
      <c r="AQ257" s="55"/>
      <c r="AR257" s="55"/>
      <c r="AS257" s="55"/>
      <c r="AT257" s="55"/>
      <c r="AU257" s="55"/>
      <c r="AV257" s="55"/>
      <c r="AW257" s="55"/>
      <c r="AX257" s="55"/>
      <c r="AY257" s="55"/>
      <c r="AZ257" s="55"/>
      <c r="BA257" s="55"/>
      <c r="BB257" s="55"/>
      <c r="BC257" s="55"/>
      <c r="BD257" s="55"/>
      <c r="BE257" s="55"/>
      <c r="BF257" s="55"/>
      <c r="BG257" s="55"/>
      <c r="BH257" s="55"/>
      <c r="BI257" s="55"/>
      <c r="BJ257" s="55"/>
      <c r="BK257" s="55"/>
      <c r="BL257" s="55"/>
    </row>
    <row r="258" spans="29:64" x14ac:dyDescent="0.35">
      <c r="AC258" s="55"/>
      <c r="AD258" s="55"/>
      <c r="AE258" s="55"/>
      <c r="AF258" s="55"/>
      <c r="AG258" s="55"/>
      <c r="AH258" s="55"/>
      <c r="AI258" s="55"/>
      <c r="AJ258" s="55"/>
      <c r="AK258" s="55"/>
      <c r="AL258" s="55"/>
      <c r="AM258" s="55"/>
      <c r="AN258" s="55"/>
      <c r="AO258" s="55"/>
      <c r="AP258" s="55"/>
      <c r="AQ258" s="55"/>
      <c r="AR258" s="55"/>
      <c r="AS258" s="55"/>
      <c r="AT258" s="55"/>
      <c r="AU258" s="55"/>
      <c r="AV258" s="55"/>
      <c r="AW258" s="55"/>
      <c r="AX258" s="55"/>
      <c r="AY258" s="55"/>
      <c r="AZ258" s="55"/>
      <c r="BA258" s="55"/>
      <c r="BB258" s="55"/>
      <c r="BC258" s="55"/>
      <c r="BD258" s="55"/>
      <c r="BE258" s="55"/>
      <c r="BF258" s="55"/>
      <c r="BG258" s="55"/>
      <c r="BH258" s="55"/>
      <c r="BI258" s="55"/>
      <c r="BJ258" s="55"/>
      <c r="BK258" s="55"/>
      <c r="BL258" s="55"/>
    </row>
    <row r="259" spans="29:64" x14ac:dyDescent="0.35">
      <c r="AC259" s="55"/>
      <c r="AD259" s="55"/>
      <c r="AE259" s="55"/>
      <c r="AF259" s="55"/>
      <c r="AG259" s="55"/>
      <c r="AH259" s="55"/>
      <c r="AI259" s="55"/>
      <c r="AJ259" s="55"/>
      <c r="AK259" s="55"/>
      <c r="AL259" s="55"/>
      <c r="AM259" s="55"/>
      <c r="AN259" s="55"/>
      <c r="AO259" s="55"/>
      <c r="AP259" s="55"/>
      <c r="AQ259" s="55"/>
      <c r="AR259" s="55"/>
      <c r="AS259" s="55"/>
      <c r="AT259" s="55"/>
      <c r="AU259" s="55"/>
      <c r="AV259" s="55"/>
      <c r="AW259" s="55"/>
      <c r="AX259" s="55"/>
      <c r="AY259" s="55"/>
      <c r="AZ259" s="55"/>
      <c r="BA259" s="55"/>
      <c r="BB259" s="55"/>
      <c r="BC259" s="55"/>
      <c r="BD259" s="55"/>
      <c r="BE259" s="55"/>
      <c r="BF259" s="55"/>
      <c r="BG259" s="55"/>
      <c r="BH259" s="55"/>
      <c r="BI259" s="55"/>
      <c r="BJ259" s="55"/>
      <c r="BK259" s="55"/>
      <c r="BL259" s="55"/>
    </row>
    <row r="260" spans="29:64" x14ac:dyDescent="0.35">
      <c r="AC260" s="55"/>
      <c r="AD260" s="55"/>
      <c r="AE260" s="55"/>
      <c r="AF260" s="55"/>
      <c r="AG260" s="55"/>
      <c r="AH260" s="55"/>
      <c r="AI260" s="55"/>
      <c r="AJ260" s="55"/>
      <c r="AK260" s="55"/>
      <c r="AL260" s="55"/>
      <c r="AM260" s="55"/>
      <c r="AN260" s="55"/>
      <c r="AO260" s="55"/>
      <c r="AP260" s="55"/>
      <c r="AQ260" s="55"/>
      <c r="AR260" s="55"/>
      <c r="AS260" s="55"/>
      <c r="AT260" s="55"/>
      <c r="AU260" s="55"/>
      <c r="AV260" s="55"/>
      <c r="AW260" s="55"/>
      <c r="AX260" s="55"/>
      <c r="AY260" s="55"/>
      <c r="AZ260" s="55"/>
      <c r="BA260" s="55"/>
      <c r="BB260" s="55"/>
      <c r="BC260" s="55"/>
      <c r="BD260" s="55"/>
      <c r="BE260" s="55"/>
      <c r="BF260" s="55"/>
      <c r="BG260" s="55"/>
      <c r="BH260" s="55"/>
      <c r="BI260" s="55"/>
      <c r="BJ260" s="55"/>
      <c r="BK260" s="55"/>
      <c r="BL260" s="55"/>
    </row>
    <row r="261" spans="29:64" x14ac:dyDescent="0.35">
      <c r="AC261" s="55"/>
      <c r="AD261" s="55"/>
      <c r="AE261" s="55"/>
      <c r="AF261" s="55"/>
      <c r="AG261" s="55"/>
      <c r="AH261" s="55"/>
      <c r="AI261" s="55"/>
      <c r="AJ261" s="55"/>
      <c r="AK261" s="55"/>
      <c r="AL261" s="55"/>
      <c r="AM261" s="55"/>
      <c r="AN261" s="55"/>
      <c r="AO261" s="55"/>
      <c r="AP261" s="55"/>
      <c r="AQ261" s="55"/>
      <c r="AR261" s="55"/>
      <c r="AS261" s="55"/>
      <c r="AT261" s="55"/>
      <c r="AU261" s="55"/>
      <c r="AV261" s="55"/>
      <c r="AW261" s="55"/>
      <c r="AX261" s="55"/>
      <c r="AY261" s="55"/>
      <c r="AZ261" s="55"/>
      <c r="BA261" s="55"/>
      <c r="BB261" s="55"/>
      <c r="BC261" s="55"/>
      <c r="BD261" s="55"/>
      <c r="BE261" s="55"/>
      <c r="BF261" s="55"/>
      <c r="BG261" s="55"/>
      <c r="BH261" s="55"/>
      <c r="BI261" s="55"/>
      <c r="BJ261" s="55"/>
      <c r="BK261" s="55"/>
      <c r="BL261" s="55"/>
    </row>
  </sheetData>
  <mergeCells count="60">
    <mergeCell ref="C73:C74"/>
    <mergeCell ref="B95:K95"/>
    <mergeCell ref="B97:L97"/>
    <mergeCell ref="B98:M99"/>
    <mergeCell ref="B92:M92"/>
    <mergeCell ref="B93:L93"/>
    <mergeCell ref="B94:M94"/>
    <mergeCell ref="Q23:T23"/>
    <mergeCell ref="U23:X23"/>
    <mergeCell ref="C61:C62"/>
    <mergeCell ref="B59:B66"/>
    <mergeCell ref="C53:C54"/>
    <mergeCell ref="M45:P45"/>
    <mergeCell ref="C47:C48"/>
    <mergeCell ref="C39:C40"/>
    <mergeCell ref="C65:C66"/>
    <mergeCell ref="M23:P23"/>
    <mergeCell ref="C63:C64"/>
    <mergeCell ref="C51:C52"/>
    <mergeCell ref="B47:B54"/>
    <mergeCell ref="I23:L23"/>
    <mergeCell ref="C25:C26"/>
    <mergeCell ref="C27:C28"/>
    <mergeCell ref="AC45:AF45"/>
    <mergeCell ref="AG45:AJ45"/>
    <mergeCell ref="Q45:T45"/>
    <mergeCell ref="I45:L45"/>
    <mergeCell ref="E45:H45"/>
    <mergeCell ref="U45:X45"/>
    <mergeCell ref="Y45:AB45"/>
    <mergeCell ref="A1:F1"/>
    <mergeCell ref="C49:C50"/>
    <mergeCell ref="A2:F2"/>
    <mergeCell ref="C41:C42"/>
    <mergeCell ref="C33:C34"/>
    <mergeCell ref="B25:B42"/>
    <mergeCell ref="B16:M16"/>
    <mergeCell ref="C29:C30"/>
    <mergeCell ref="C31:C32"/>
    <mergeCell ref="C35:C36"/>
    <mergeCell ref="B15:M15"/>
    <mergeCell ref="B17:M17"/>
    <mergeCell ref="B19:M19"/>
    <mergeCell ref="C37:C38"/>
    <mergeCell ref="B102:M102"/>
    <mergeCell ref="B8:M8"/>
    <mergeCell ref="B9:M9"/>
    <mergeCell ref="B10:M10"/>
    <mergeCell ref="B12:M12"/>
    <mergeCell ref="B20:M20"/>
    <mergeCell ref="B13:M13"/>
    <mergeCell ref="B14:M14"/>
    <mergeCell ref="B18:M18"/>
    <mergeCell ref="E23:H23"/>
    <mergeCell ref="C59:C60"/>
    <mergeCell ref="B101:M101"/>
    <mergeCell ref="B87:B90"/>
    <mergeCell ref="B79:B82"/>
    <mergeCell ref="C71:C72"/>
    <mergeCell ref="B71:B74"/>
  </mergeCells>
  <conditionalFormatting sqref="E22:X22">
    <cfRule type="expression" dxfId="23" priority="1" stopIfTrue="1">
      <formula>NOT(E22="")</formula>
    </cfRule>
  </conditionalFormatting>
  <conditionalFormatting sqref="E44:AJ44">
    <cfRule type="expression" dxfId="22" priority="2" stopIfTrue="1">
      <formula>NOT(E44="")</formula>
    </cfRule>
  </conditionalFormatting>
  <conditionalFormatting sqref="Q25:X42">
    <cfRule type="expression" dxfId="21" priority="7">
      <formula>IF(Q25="",TRUE,FALSE)</formula>
    </cfRule>
  </conditionalFormatting>
  <conditionalFormatting sqref="AC47:AJ54">
    <cfRule type="expression" dxfId="20" priority="4">
      <formula>IF(AC47="",TRUE,FALSE)</formula>
    </cfRule>
  </conditionalFormatting>
  <conditionalFormatting sqref="AK25:AK90">
    <cfRule type="expression" dxfId="19" priority="3" stopIfTrue="1">
      <formula>NOT(AK25="")</formula>
    </cfRule>
  </conditionalFormatting>
  <hyperlinks>
    <hyperlink ref="A3" location="Index!A1" display="Index" xr:uid="{3BB4F38C-77EC-43D6-9096-B921747C47F3}"/>
  </hyperlinks>
  <pageMargins left="0.7" right="0.7" top="0.75" bottom="0.75" header="0.3" footer="0.3"/>
  <pageSetup paperSize="9" scale="10" fitToHeight="0" orientation="landscape" r:id="rId1"/>
  <headerFooter alignWithMargins="0"/>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21D12-66E2-46E4-A258-4659EA77CC8E}">
  <sheetPr codeName="Sheet26">
    <tabColor theme="5" tint="0.79998168889431442"/>
    <pageSetUpPr fitToPage="1"/>
  </sheetPr>
  <dimension ref="A1:GC188"/>
  <sheetViews>
    <sheetView showGridLines="0" zoomScale="71" zoomScaleNormal="100" workbookViewId="0">
      <pane xSplit="1" ySplit="3" topLeftCell="B8" activePane="bottomRight" state="frozen"/>
      <selection activeCell="B5" sqref="B5:G6"/>
      <selection pane="topRight" activeCell="B5" sqref="B5:G6"/>
      <selection pane="bottomLeft" activeCell="B5" sqref="B5:G6"/>
      <selection pane="bottomRight" activeCell="B5" sqref="B5:G6"/>
    </sheetView>
  </sheetViews>
  <sheetFormatPr defaultColWidth="11.1796875" defaultRowHeight="14.5" x14ac:dyDescent="0.35"/>
  <cols>
    <col min="1" max="1" width="5.54296875" style="55" customWidth="1"/>
    <col min="2" max="2" width="25.81640625" style="54" customWidth="1"/>
    <col min="3" max="3" width="26.453125" style="110" customWidth="1"/>
    <col min="4" max="4" width="23.453125" style="54" customWidth="1"/>
    <col min="5" max="13" width="13.81640625" style="54" customWidth="1"/>
    <col min="14" max="24" width="13.81640625" style="55" customWidth="1"/>
    <col min="25" max="33" width="13.81640625" style="54" customWidth="1"/>
    <col min="34" max="16384" width="11.1796875" style="54"/>
  </cols>
  <sheetData>
    <row r="1" spans="1:185" s="85" customFormat="1" ht="10.5" x14ac:dyDescent="0.25">
      <c r="A1" s="842" t="s">
        <v>467</v>
      </c>
      <c r="B1" s="842"/>
      <c r="C1" s="842"/>
      <c r="D1" s="842"/>
      <c r="E1" s="842"/>
      <c r="F1" s="842"/>
    </row>
    <row r="2" spans="1:185" ht="21" x14ac:dyDescent="0.5">
      <c r="A2" s="181" t="s">
        <v>777</v>
      </c>
      <c r="B2" s="181"/>
      <c r="C2" s="181"/>
      <c r="D2" s="181"/>
      <c r="E2" s="181"/>
      <c r="F2" s="181"/>
      <c r="G2" s="55"/>
      <c r="H2" s="55"/>
      <c r="I2" s="55"/>
      <c r="J2" s="55"/>
      <c r="K2" s="55"/>
      <c r="L2" s="55"/>
      <c r="M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c r="FH2" s="55"/>
      <c r="FI2" s="55"/>
      <c r="FJ2" s="55"/>
      <c r="FK2" s="55"/>
      <c r="FL2" s="55"/>
      <c r="FM2" s="55"/>
      <c r="FN2" s="55"/>
      <c r="FO2" s="55"/>
      <c r="FP2" s="55"/>
      <c r="FQ2" s="55"/>
      <c r="FR2" s="55"/>
      <c r="FS2" s="55"/>
      <c r="FT2" s="55"/>
      <c r="FU2" s="55"/>
      <c r="FV2" s="55"/>
      <c r="FW2" s="55"/>
      <c r="FX2" s="55"/>
      <c r="FY2" s="55"/>
      <c r="FZ2" s="55"/>
      <c r="GA2" s="55"/>
      <c r="GB2" s="55"/>
      <c r="GC2" s="55"/>
    </row>
    <row r="3" spans="1:185" x14ac:dyDescent="0.35">
      <c r="A3" s="83" t="s">
        <v>466</v>
      </c>
      <c r="B3" s="55"/>
      <c r="C3" s="111"/>
      <c r="D3" s="55"/>
      <c r="E3" s="55"/>
      <c r="F3" s="55"/>
      <c r="G3" s="55"/>
      <c r="H3" s="55"/>
      <c r="I3" s="55"/>
      <c r="J3" s="55"/>
      <c r="K3" s="55"/>
      <c r="L3" s="55"/>
      <c r="M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row>
    <row r="4" spans="1:185" s="82" customFormat="1" ht="6" thickBot="1" x14ac:dyDescent="0.2">
      <c r="C4" s="180"/>
    </row>
    <row r="5" spans="1:185" ht="15" thickTop="1" x14ac:dyDescent="0.35">
      <c r="B5" s="79" t="s">
        <v>465</v>
      </c>
      <c r="C5" s="80" t="s">
        <v>777</v>
      </c>
      <c r="D5" s="79" t="s">
        <v>463</v>
      </c>
      <c r="E5" s="78">
        <v>44713</v>
      </c>
      <c r="F5" s="77" t="s">
        <v>462</v>
      </c>
      <c r="G5" s="76" t="s">
        <v>461</v>
      </c>
      <c r="H5" s="55"/>
      <c r="I5" s="55"/>
      <c r="J5" s="55"/>
      <c r="K5" s="55"/>
      <c r="L5" s="55"/>
      <c r="M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row>
    <row r="6" spans="1:185" ht="15" thickBot="1" x14ac:dyDescent="0.4">
      <c r="B6" s="75" t="s">
        <v>460</v>
      </c>
      <c r="C6" s="74" t="s">
        <v>459</v>
      </c>
      <c r="D6" s="72" t="s">
        <v>458</v>
      </c>
      <c r="E6" s="73">
        <v>1</v>
      </c>
      <c r="F6" s="72" t="s">
        <v>457</v>
      </c>
      <c r="G6" s="71">
        <v>2021</v>
      </c>
      <c r="H6" s="55"/>
      <c r="I6" s="55"/>
      <c r="J6" s="55"/>
      <c r="K6" s="55"/>
      <c r="L6" s="55"/>
      <c r="M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row>
    <row r="7" spans="1:185" ht="15.5" thickTop="1" thickBot="1" x14ac:dyDescent="0.4">
      <c r="B7" s="55"/>
      <c r="C7" s="111"/>
      <c r="D7" s="55"/>
      <c r="E7" s="55"/>
      <c r="F7" s="55"/>
      <c r="G7" s="55"/>
      <c r="H7" s="55"/>
      <c r="I7" s="55"/>
      <c r="J7" s="55"/>
      <c r="K7" s="55"/>
      <c r="L7" s="55"/>
      <c r="M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row>
    <row r="8" spans="1:185" ht="34.5" customHeight="1" thickTop="1" thickBot="1" x14ac:dyDescent="0.4">
      <c r="B8" s="872" t="s">
        <v>776</v>
      </c>
      <c r="C8" s="873"/>
      <c r="D8" s="873"/>
      <c r="E8" s="873"/>
      <c r="F8" s="873"/>
      <c r="G8" s="873"/>
      <c r="H8" s="873"/>
      <c r="I8" s="873"/>
      <c r="J8" s="873"/>
      <c r="K8" s="873"/>
      <c r="L8" s="873"/>
      <c r="M8" s="874"/>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row>
    <row r="9" spans="1:185" ht="15" thickTop="1" x14ac:dyDescent="0.35">
      <c r="B9" s="838"/>
      <c r="C9" s="878"/>
      <c r="D9" s="878"/>
      <c r="E9" s="878"/>
      <c r="F9" s="878"/>
      <c r="G9" s="878"/>
      <c r="H9" s="878"/>
      <c r="I9" s="878"/>
      <c r="J9" s="878"/>
      <c r="K9" s="878"/>
      <c r="L9" s="878"/>
      <c r="M9" s="878"/>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row>
    <row r="10" spans="1:185" s="55" customFormat="1" ht="15" customHeight="1" x14ac:dyDescent="0.35">
      <c r="B10" s="849" t="s">
        <v>455</v>
      </c>
      <c r="C10" s="849"/>
      <c r="D10" s="849"/>
      <c r="E10" s="849"/>
      <c r="F10" s="849"/>
      <c r="G10" s="849"/>
      <c r="H10" s="849"/>
      <c r="I10" s="849"/>
      <c r="J10" s="849"/>
      <c r="K10" s="849"/>
      <c r="L10" s="849"/>
      <c r="M10" s="849"/>
    </row>
    <row r="11" spans="1:185" s="179" customFormat="1" ht="33" customHeight="1" x14ac:dyDescent="0.35">
      <c r="B11" s="879" t="s">
        <v>775</v>
      </c>
      <c r="C11" s="879"/>
      <c r="D11" s="879"/>
      <c r="E11" s="879"/>
      <c r="F11" s="879"/>
      <c r="G11" s="879"/>
      <c r="H11" s="879"/>
      <c r="I11" s="879"/>
      <c r="J11" s="879"/>
      <c r="K11" s="879"/>
      <c r="L11" s="879"/>
      <c r="M11" s="879"/>
    </row>
    <row r="12" spans="1:185" s="55" customFormat="1" ht="20.149999999999999" customHeight="1" x14ac:dyDescent="0.35">
      <c r="B12" s="879" t="s">
        <v>774</v>
      </c>
      <c r="C12" s="879"/>
      <c r="D12" s="879"/>
      <c r="E12" s="879"/>
      <c r="F12" s="879"/>
      <c r="G12" s="879"/>
      <c r="H12" s="879"/>
      <c r="I12" s="879"/>
      <c r="J12" s="879"/>
      <c r="K12" s="879"/>
      <c r="L12" s="879"/>
      <c r="M12" s="879"/>
    </row>
    <row r="13" spans="1:185" s="179" customFormat="1" ht="21" customHeight="1" x14ac:dyDescent="0.35">
      <c r="B13" s="909" t="s">
        <v>773</v>
      </c>
      <c r="C13" s="909"/>
      <c r="D13" s="909"/>
      <c r="E13" s="909"/>
      <c r="F13" s="909"/>
      <c r="G13" s="909"/>
      <c r="H13" s="909"/>
      <c r="I13" s="909"/>
      <c r="J13" s="909"/>
      <c r="K13" s="909"/>
      <c r="L13" s="909"/>
      <c r="M13" s="909"/>
    </row>
    <row r="14" spans="1:185" s="179" customFormat="1" ht="63.65" customHeight="1" x14ac:dyDescent="0.35">
      <c r="B14" s="911" t="s">
        <v>772</v>
      </c>
      <c r="C14" s="911"/>
      <c r="D14" s="911"/>
      <c r="E14" s="911"/>
      <c r="F14" s="911"/>
      <c r="G14" s="911"/>
      <c r="H14" s="911"/>
      <c r="I14" s="911"/>
      <c r="J14" s="911"/>
      <c r="K14" s="911"/>
      <c r="L14" s="911"/>
      <c r="M14" s="911"/>
    </row>
    <row r="15" spans="1:185" ht="27.65" customHeight="1" x14ac:dyDescent="0.35">
      <c r="B15" s="879" t="s">
        <v>771</v>
      </c>
      <c r="C15" s="879"/>
      <c r="D15" s="879"/>
      <c r="E15" s="879"/>
      <c r="F15" s="879"/>
      <c r="G15" s="879"/>
      <c r="H15" s="879"/>
      <c r="I15" s="879"/>
      <c r="J15" s="879"/>
      <c r="K15" s="879"/>
      <c r="L15" s="879"/>
      <c r="M15" s="879"/>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row>
    <row r="16" spans="1:185" s="179" customFormat="1" ht="21.75" customHeight="1" x14ac:dyDescent="0.35">
      <c r="B16" s="912" t="s">
        <v>770</v>
      </c>
      <c r="C16" s="912"/>
      <c r="D16" s="912"/>
      <c r="E16" s="912"/>
      <c r="F16" s="912"/>
      <c r="G16" s="912"/>
      <c r="H16" s="912"/>
      <c r="I16" s="912"/>
      <c r="J16" s="912"/>
      <c r="K16" s="912"/>
      <c r="L16" s="912"/>
      <c r="M16" s="912"/>
    </row>
    <row r="17" spans="2:33" s="179" customFormat="1" ht="39.65" customHeight="1" x14ac:dyDescent="0.35">
      <c r="B17" s="909" t="s">
        <v>769</v>
      </c>
      <c r="C17" s="909"/>
      <c r="D17" s="909"/>
      <c r="E17" s="909"/>
      <c r="F17" s="909"/>
      <c r="G17" s="909"/>
      <c r="H17" s="909"/>
      <c r="I17" s="909"/>
      <c r="J17" s="909"/>
      <c r="K17" s="909"/>
      <c r="L17" s="909"/>
      <c r="M17" s="909"/>
    </row>
    <row r="18" spans="2:33" s="58" customFormat="1" ht="20.25" customHeight="1" x14ac:dyDescent="0.35">
      <c r="B18" s="910" t="s">
        <v>768</v>
      </c>
      <c r="C18" s="910"/>
      <c r="D18" s="910"/>
      <c r="E18" s="910"/>
      <c r="F18" s="910"/>
      <c r="G18" s="910"/>
      <c r="H18" s="910"/>
      <c r="I18" s="910"/>
      <c r="J18" s="910"/>
      <c r="K18" s="910"/>
      <c r="L18" s="910"/>
      <c r="M18" s="910"/>
    </row>
    <row r="19" spans="2:33" s="58" customFormat="1" ht="47.25" customHeight="1" x14ac:dyDescent="0.35">
      <c r="B19" s="910" t="s">
        <v>767</v>
      </c>
      <c r="C19" s="910"/>
      <c r="D19" s="910"/>
      <c r="E19" s="910"/>
      <c r="F19" s="910"/>
      <c r="G19" s="910"/>
      <c r="H19" s="910"/>
      <c r="I19" s="910"/>
      <c r="J19" s="910"/>
      <c r="K19" s="910"/>
      <c r="L19" s="910"/>
      <c r="M19" s="910"/>
    </row>
    <row r="20" spans="2:33" s="58" customFormat="1" ht="36.65" customHeight="1" x14ac:dyDescent="0.35">
      <c r="B20" s="910" t="s">
        <v>766</v>
      </c>
      <c r="C20" s="910"/>
      <c r="D20" s="910"/>
      <c r="E20" s="910"/>
      <c r="F20" s="910"/>
      <c r="G20" s="910"/>
      <c r="H20" s="910"/>
      <c r="I20" s="910"/>
      <c r="J20" s="910"/>
      <c r="K20" s="910"/>
      <c r="L20" s="910"/>
      <c r="M20" s="910"/>
    </row>
    <row r="21" spans="2:33" s="58" customFormat="1" ht="31.5" customHeight="1" x14ac:dyDescent="0.35">
      <c r="B21" s="910" t="s">
        <v>765</v>
      </c>
      <c r="C21" s="910"/>
      <c r="D21" s="910"/>
      <c r="E21" s="910"/>
      <c r="F21" s="910"/>
      <c r="G21" s="910"/>
      <c r="H21" s="910"/>
      <c r="I21" s="910"/>
      <c r="J21" s="910"/>
      <c r="K21" s="910"/>
      <c r="L21" s="910"/>
      <c r="M21" s="910"/>
      <c r="O21" s="70"/>
    </row>
    <row r="22" spans="2:33" s="55" customFormat="1" ht="10.5" customHeight="1" x14ac:dyDescent="0.35">
      <c r="B22" s="90"/>
      <c r="C22" s="90"/>
      <c r="D22" s="90"/>
      <c r="E22" s="90"/>
      <c r="F22" s="90"/>
      <c r="G22" s="90"/>
      <c r="H22" s="90"/>
      <c r="I22" s="90"/>
      <c r="J22" s="90"/>
      <c r="K22" s="90"/>
      <c r="L22" s="90"/>
      <c r="M22" s="90"/>
    </row>
    <row r="23" spans="2:33" s="55" customFormat="1" x14ac:dyDescent="0.35">
      <c r="B23" s="178"/>
      <c r="C23" s="178"/>
      <c r="D23" s="178"/>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row>
    <row r="24" spans="2:33" s="58" customFormat="1" ht="15" customHeight="1" x14ac:dyDescent="0.35">
      <c r="B24" s="67"/>
      <c r="C24" s="91"/>
      <c r="E24" s="899" t="s">
        <v>21</v>
      </c>
      <c r="F24" s="899"/>
      <c r="G24" s="899"/>
      <c r="H24" s="899"/>
      <c r="I24" s="899" t="s">
        <v>18</v>
      </c>
      <c r="J24" s="899"/>
      <c r="K24" s="899"/>
      <c r="L24" s="899"/>
      <c r="M24" s="899" t="s">
        <v>19</v>
      </c>
      <c r="N24" s="899"/>
      <c r="O24" s="899"/>
      <c r="P24" s="899"/>
      <c r="Q24" s="899" t="s">
        <v>311</v>
      </c>
      <c r="R24" s="899"/>
      <c r="S24" s="899"/>
      <c r="T24" s="899"/>
      <c r="U24" s="899" t="s">
        <v>680</v>
      </c>
      <c r="V24" s="899"/>
      <c r="W24" s="899"/>
      <c r="X24" s="899"/>
      <c r="Y24" s="914" t="s">
        <v>481</v>
      </c>
      <c r="Z24" s="914"/>
      <c r="AA24" s="914"/>
      <c r="AB24" s="914"/>
      <c r="AC24" s="914" t="s">
        <v>480</v>
      </c>
      <c r="AD24" s="914"/>
      <c r="AE24" s="914"/>
      <c r="AF24" s="914"/>
    </row>
    <row r="25" spans="2:33" s="58" customFormat="1" ht="16.5" x14ac:dyDescent="0.45">
      <c r="B25" s="66" t="s">
        <v>445</v>
      </c>
      <c r="C25" s="94" t="s">
        <v>444</v>
      </c>
      <c r="D25" s="65" t="s">
        <v>443</v>
      </c>
      <c r="E25" s="63" t="s">
        <v>441</v>
      </c>
      <c r="F25" s="63" t="s">
        <v>440</v>
      </c>
      <c r="G25" s="63" t="s">
        <v>439</v>
      </c>
      <c r="H25" s="63" t="s">
        <v>438</v>
      </c>
      <c r="I25" s="63" t="s">
        <v>441</v>
      </c>
      <c r="J25" s="63" t="s">
        <v>440</v>
      </c>
      <c r="K25" s="63" t="s">
        <v>439</v>
      </c>
      <c r="L25" s="63" t="s">
        <v>438</v>
      </c>
      <c r="M25" s="63" t="s">
        <v>441</v>
      </c>
      <c r="N25" s="63" t="s">
        <v>440</v>
      </c>
      <c r="O25" s="63" t="s">
        <v>439</v>
      </c>
      <c r="P25" s="63" t="s">
        <v>438</v>
      </c>
      <c r="Q25" s="63" t="s">
        <v>441</v>
      </c>
      <c r="R25" s="63" t="s">
        <v>440</v>
      </c>
      <c r="S25" s="63" t="s">
        <v>439</v>
      </c>
      <c r="T25" s="63" t="s">
        <v>438</v>
      </c>
      <c r="U25" s="63" t="s">
        <v>441</v>
      </c>
      <c r="V25" s="63" t="s">
        <v>440</v>
      </c>
      <c r="W25" s="63" t="s">
        <v>439</v>
      </c>
      <c r="X25" s="63" t="s">
        <v>438</v>
      </c>
      <c r="Y25" s="63" t="s">
        <v>441</v>
      </c>
      <c r="Z25" s="63" t="s">
        <v>440</v>
      </c>
      <c r="AA25" s="63" t="s">
        <v>439</v>
      </c>
      <c r="AB25" s="63" t="s">
        <v>438</v>
      </c>
      <c r="AC25" s="63" t="s">
        <v>441</v>
      </c>
      <c r="AD25" s="63" t="s">
        <v>440</v>
      </c>
      <c r="AE25" s="63" t="s">
        <v>439</v>
      </c>
      <c r="AF25" s="63" t="s">
        <v>438</v>
      </c>
      <c r="AG25" s="92"/>
    </row>
    <row r="26" spans="2:33" s="58" customFormat="1" x14ac:dyDescent="0.35">
      <c r="B26" s="875" t="s">
        <v>479</v>
      </c>
      <c r="C26" s="913" t="s">
        <v>478</v>
      </c>
      <c r="D26" s="63" t="s">
        <v>474</v>
      </c>
      <c r="E26" s="161">
        <v>0.81484999999999996</v>
      </c>
      <c r="F26" s="161">
        <v>0.80449000000000004</v>
      </c>
      <c r="G26" s="161">
        <v>2.0000000000000002E-5</v>
      </c>
      <c r="H26" s="161">
        <v>1.034E-2</v>
      </c>
      <c r="I26" s="161">
        <v>1.0738300000000001</v>
      </c>
      <c r="J26" s="161">
        <v>1.0699099999999999</v>
      </c>
      <c r="K26" s="161">
        <v>1.2800000000000001E-3</v>
      </c>
      <c r="L26" s="161">
        <v>2.64E-3</v>
      </c>
      <c r="M26" s="177"/>
      <c r="N26" s="177"/>
      <c r="O26" s="177"/>
      <c r="P26" s="177"/>
      <c r="Q26" s="177"/>
      <c r="R26" s="177"/>
      <c r="S26" s="177"/>
      <c r="T26" s="177"/>
      <c r="U26" s="177"/>
      <c r="V26" s="177"/>
      <c r="W26" s="177"/>
      <c r="X26" s="177"/>
      <c r="Y26" s="177"/>
      <c r="Z26" s="177"/>
      <c r="AA26" s="177"/>
      <c r="AB26" s="177"/>
      <c r="AC26" s="161">
        <v>0.18775999999999998</v>
      </c>
      <c r="AD26" s="161">
        <v>0.18584999999999999</v>
      </c>
      <c r="AE26" s="161">
        <v>6.9999999999999999E-4</v>
      </c>
      <c r="AF26" s="161">
        <v>1.2099999999999999E-3</v>
      </c>
      <c r="AG26" s="92"/>
    </row>
    <row r="27" spans="2:33" s="58" customFormat="1" x14ac:dyDescent="0.35">
      <c r="B27" s="875"/>
      <c r="C27" s="913"/>
      <c r="D27" s="63" t="s">
        <v>17</v>
      </c>
      <c r="E27" s="161">
        <v>0.1467</v>
      </c>
      <c r="F27" s="161">
        <v>0.14482999999999999</v>
      </c>
      <c r="G27" s="161">
        <v>0</v>
      </c>
      <c r="H27" s="161">
        <v>1.8600000000000001E-3</v>
      </c>
      <c r="I27" s="161">
        <v>0.19986999999999999</v>
      </c>
      <c r="J27" s="161">
        <v>0.19914000000000001</v>
      </c>
      <c r="K27" s="161">
        <v>2.4000000000000001E-4</v>
      </c>
      <c r="L27" s="161">
        <v>4.8999999999999998E-4</v>
      </c>
      <c r="M27" s="177"/>
      <c r="N27" s="177"/>
      <c r="O27" s="177"/>
      <c r="P27" s="177"/>
      <c r="Q27" s="177"/>
      <c r="R27" s="177"/>
      <c r="S27" s="177"/>
      <c r="T27" s="177"/>
      <c r="U27" s="177"/>
      <c r="V27" s="177"/>
      <c r="W27" s="177"/>
      <c r="X27" s="177"/>
      <c r="Y27" s="177"/>
      <c r="Z27" s="177"/>
      <c r="AA27" s="177"/>
      <c r="AB27" s="177"/>
      <c r="AC27" s="161">
        <v>3.9549999999999995E-2</v>
      </c>
      <c r="AD27" s="161">
        <v>3.9149999999999997E-2</v>
      </c>
      <c r="AE27" s="161">
        <v>1.4999999999999999E-4</v>
      </c>
      <c r="AF27" s="161">
        <v>2.5000000000000001E-4</v>
      </c>
      <c r="AG27" s="92"/>
    </row>
    <row r="28" spans="2:33" s="58" customFormat="1" x14ac:dyDescent="0.35">
      <c r="B28" s="875"/>
      <c r="C28" s="913"/>
      <c r="D28" s="63" t="s">
        <v>473</v>
      </c>
      <c r="E28" s="161">
        <v>0.23608000000000001</v>
      </c>
      <c r="F28" s="161">
        <v>0.23308000000000001</v>
      </c>
      <c r="G28" s="161">
        <v>1.0000000000000001E-5</v>
      </c>
      <c r="H28" s="161">
        <v>3.0000000000000001E-3</v>
      </c>
      <c r="I28" s="161">
        <v>0.32164999999999999</v>
      </c>
      <c r="J28" s="161">
        <v>0.32047999999999999</v>
      </c>
      <c r="K28" s="161">
        <v>3.8000000000000002E-4</v>
      </c>
      <c r="L28" s="161">
        <v>7.9000000000000001E-4</v>
      </c>
      <c r="M28" s="177"/>
      <c r="N28" s="177"/>
      <c r="O28" s="177"/>
      <c r="P28" s="177"/>
      <c r="Q28" s="177"/>
      <c r="R28" s="177"/>
      <c r="S28" s="177"/>
      <c r="T28" s="177"/>
      <c r="U28" s="177"/>
      <c r="V28" s="177"/>
      <c r="W28" s="177"/>
      <c r="X28" s="177"/>
      <c r="Y28" s="177"/>
      <c r="Z28" s="177"/>
      <c r="AA28" s="177"/>
      <c r="AB28" s="177"/>
      <c r="AC28" s="161">
        <v>6.3659999999999994E-2</v>
      </c>
      <c r="AD28" s="161">
        <v>6.3009999999999997E-2</v>
      </c>
      <c r="AE28" s="161">
        <v>2.4000000000000001E-4</v>
      </c>
      <c r="AF28" s="161">
        <v>4.0999999999999999E-4</v>
      </c>
      <c r="AG28" s="92"/>
    </row>
    <row r="29" spans="2:33" s="58" customFormat="1" x14ac:dyDescent="0.35">
      <c r="B29" s="875"/>
      <c r="C29" s="913" t="s">
        <v>477</v>
      </c>
      <c r="D29" s="63" t="s">
        <v>474</v>
      </c>
      <c r="E29" s="161">
        <v>0.62919999999999998</v>
      </c>
      <c r="F29" s="161">
        <v>0.62278999999999995</v>
      </c>
      <c r="G29" s="161">
        <v>1.0000000000000001E-5</v>
      </c>
      <c r="H29" s="161">
        <v>6.3899999999999998E-3</v>
      </c>
      <c r="I29" s="161">
        <v>0.72057000000000004</v>
      </c>
      <c r="J29" s="161">
        <v>0.71792</v>
      </c>
      <c r="K29" s="161">
        <v>8.7000000000000001E-4</v>
      </c>
      <c r="L29" s="161">
        <v>1.7899999999999999E-3</v>
      </c>
      <c r="M29" s="177"/>
      <c r="N29" s="177"/>
      <c r="O29" s="177"/>
      <c r="P29" s="177"/>
      <c r="Q29" s="177"/>
      <c r="R29" s="177"/>
      <c r="S29" s="177"/>
      <c r="T29" s="177"/>
      <c r="U29" s="177"/>
      <c r="V29" s="177"/>
      <c r="W29" s="177"/>
      <c r="X29" s="177"/>
      <c r="Y29" s="177"/>
      <c r="Z29" s="177"/>
      <c r="AA29" s="177"/>
      <c r="AB29" s="177"/>
      <c r="AC29" s="161">
        <v>0.24576000000000001</v>
      </c>
      <c r="AD29" s="161">
        <v>0.24326</v>
      </c>
      <c r="AE29" s="161">
        <v>9.2000000000000003E-4</v>
      </c>
      <c r="AF29" s="161">
        <v>1.58E-3</v>
      </c>
      <c r="AG29" s="92"/>
    </row>
    <row r="30" spans="2:33" s="58" customFormat="1" x14ac:dyDescent="0.35">
      <c r="B30" s="875"/>
      <c r="C30" s="913"/>
      <c r="D30" s="63" t="s">
        <v>17</v>
      </c>
      <c r="E30" s="161">
        <v>0.18315000000000001</v>
      </c>
      <c r="F30" s="161">
        <v>0.18129000000000001</v>
      </c>
      <c r="G30" s="161">
        <v>0</v>
      </c>
      <c r="H30" s="161">
        <v>1.8600000000000001E-3</v>
      </c>
      <c r="I30" s="161">
        <v>0.19821</v>
      </c>
      <c r="J30" s="161">
        <v>0.19747999999999999</v>
      </c>
      <c r="K30" s="161">
        <v>2.4000000000000001E-4</v>
      </c>
      <c r="L30" s="161">
        <v>4.8999999999999998E-4</v>
      </c>
      <c r="M30" s="177"/>
      <c r="N30" s="177"/>
      <c r="O30" s="177"/>
      <c r="P30" s="177"/>
      <c r="Q30" s="177"/>
      <c r="R30" s="177"/>
      <c r="S30" s="177"/>
      <c r="T30" s="177"/>
      <c r="U30" s="177"/>
      <c r="V30" s="177"/>
      <c r="W30" s="177"/>
      <c r="X30" s="177"/>
      <c r="Y30" s="177"/>
      <c r="Z30" s="177"/>
      <c r="AA30" s="177"/>
      <c r="AB30" s="177"/>
      <c r="AC30" s="161">
        <v>5.459E-2</v>
      </c>
      <c r="AD30" s="161">
        <v>5.4039999999999998E-2</v>
      </c>
      <c r="AE30" s="161">
        <v>2.0000000000000001E-4</v>
      </c>
      <c r="AF30" s="161">
        <v>3.5E-4</v>
      </c>
      <c r="AG30" s="92"/>
    </row>
    <row r="31" spans="2:33" s="58" customFormat="1" x14ac:dyDescent="0.35">
      <c r="B31" s="875"/>
      <c r="C31" s="913"/>
      <c r="D31" s="63" t="s">
        <v>473</v>
      </c>
      <c r="E31" s="161">
        <v>0.29476000000000002</v>
      </c>
      <c r="F31" s="161">
        <v>0.29175000000000001</v>
      </c>
      <c r="G31" s="161">
        <v>1.0000000000000001E-5</v>
      </c>
      <c r="H31" s="161">
        <v>3.0000000000000001E-3</v>
      </c>
      <c r="I31" s="161">
        <v>0.31897999999999999</v>
      </c>
      <c r="J31" s="161">
        <v>0.31780999999999998</v>
      </c>
      <c r="K31" s="161">
        <v>3.8000000000000002E-4</v>
      </c>
      <c r="L31" s="161">
        <v>7.9000000000000001E-4</v>
      </c>
      <c r="M31" s="177"/>
      <c r="N31" s="177"/>
      <c r="O31" s="177"/>
      <c r="P31" s="177"/>
      <c r="Q31" s="177"/>
      <c r="R31" s="177"/>
      <c r="S31" s="177"/>
      <c r="T31" s="177"/>
      <c r="U31" s="177"/>
      <c r="V31" s="177"/>
      <c r="W31" s="177"/>
      <c r="X31" s="177"/>
      <c r="Y31" s="177"/>
      <c r="Z31" s="177"/>
      <c r="AA31" s="177"/>
      <c r="AB31" s="177"/>
      <c r="AC31" s="161">
        <v>8.7870000000000004E-2</v>
      </c>
      <c r="AD31" s="161">
        <v>8.6970000000000006E-2</v>
      </c>
      <c r="AE31" s="161">
        <v>3.3E-4</v>
      </c>
      <c r="AF31" s="161">
        <v>5.6999999999999998E-4</v>
      </c>
      <c r="AG31" s="92"/>
    </row>
    <row r="32" spans="2:33" s="58" customFormat="1" x14ac:dyDescent="0.35">
      <c r="B32" s="875"/>
      <c r="C32" s="913" t="s">
        <v>476</v>
      </c>
      <c r="D32" s="63" t="s">
        <v>474</v>
      </c>
      <c r="E32" s="161">
        <v>0.59231999999999996</v>
      </c>
      <c r="F32" s="161">
        <v>0.58814999999999995</v>
      </c>
      <c r="G32" s="161">
        <v>1.0000000000000001E-5</v>
      </c>
      <c r="H32" s="161">
        <v>4.1599999999999996E-3</v>
      </c>
      <c r="I32" s="161">
        <v>0.77568999999999999</v>
      </c>
      <c r="J32" s="161">
        <v>0.77388000000000001</v>
      </c>
      <c r="K32" s="161">
        <v>5.9000000000000003E-4</v>
      </c>
      <c r="L32" s="161">
        <v>1.2199999999999999E-3</v>
      </c>
      <c r="M32" s="177"/>
      <c r="N32" s="177"/>
      <c r="O32" s="177"/>
      <c r="P32" s="177"/>
      <c r="Q32" s="177"/>
      <c r="R32" s="177"/>
      <c r="S32" s="177"/>
      <c r="T32" s="177"/>
      <c r="U32" s="177"/>
      <c r="V32" s="177"/>
      <c r="W32" s="177"/>
      <c r="X32" s="177"/>
      <c r="Y32" s="177"/>
      <c r="Z32" s="177"/>
      <c r="AA32" s="177"/>
      <c r="AB32" s="177"/>
      <c r="AC32" s="161">
        <v>0.22935</v>
      </c>
      <c r="AD32" s="161">
        <v>0.22700999999999999</v>
      </c>
      <c r="AE32" s="161">
        <v>8.5999999999999998E-4</v>
      </c>
      <c r="AF32" s="161">
        <v>1.48E-3</v>
      </c>
      <c r="AG32" s="92"/>
    </row>
    <row r="33" spans="2:33" s="58" customFormat="1" x14ac:dyDescent="0.35">
      <c r="B33" s="875"/>
      <c r="C33" s="913"/>
      <c r="D33" s="63" t="s">
        <v>17</v>
      </c>
      <c r="E33" s="161">
        <v>0.26529000000000003</v>
      </c>
      <c r="F33" s="161">
        <v>0.26343</v>
      </c>
      <c r="G33" s="161">
        <v>0</v>
      </c>
      <c r="H33" s="161">
        <v>1.8600000000000001E-3</v>
      </c>
      <c r="I33" s="161">
        <v>0.31306</v>
      </c>
      <c r="J33" s="161">
        <v>0.31233</v>
      </c>
      <c r="K33" s="161">
        <v>2.4000000000000001E-4</v>
      </c>
      <c r="L33" s="161">
        <v>4.8999999999999998E-4</v>
      </c>
      <c r="M33" s="177"/>
      <c r="N33" s="177"/>
      <c r="O33" s="177"/>
      <c r="P33" s="177"/>
      <c r="Q33" s="177"/>
      <c r="R33" s="177"/>
      <c r="S33" s="177"/>
      <c r="T33" s="177"/>
      <c r="U33" s="177"/>
      <c r="V33" s="177"/>
      <c r="W33" s="177"/>
      <c r="X33" s="177"/>
      <c r="Y33" s="177"/>
      <c r="Z33" s="177"/>
      <c r="AA33" s="177"/>
      <c r="AB33" s="177"/>
      <c r="AC33" s="161">
        <v>7.6600000000000001E-2</v>
      </c>
      <c r="AD33" s="161">
        <v>7.5819999999999999E-2</v>
      </c>
      <c r="AE33" s="161">
        <v>2.9E-4</v>
      </c>
      <c r="AF33" s="161">
        <v>4.8999999999999998E-4</v>
      </c>
      <c r="AG33" s="92"/>
    </row>
    <row r="34" spans="2:33" s="58" customFormat="1" x14ac:dyDescent="0.35">
      <c r="B34" s="875"/>
      <c r="C34" s="913"/>
      <c r="D34" s="63" t="s">
        <v>473</v>
      </c>
      <c r="E34" s="161">
        <v>0.42695</v>
      </c>
      <c r="F34" s="161">
        <v>0.42394999999999999</v>
      </c>
      <c r="G34" s="161">
        <v>1.0000000000000001E-5</v>
      </c>
      <c r="H34" s="161">
        <v>3.0000000000000001E-3</v>
      </c>
      <c r="I34" s="161">
        <v>0.50383</v>
      </c>
      <c r="J34" s="161">
        <v>0.50265000000000004</v>
      </c>
      <c r="K34" s="161">
        <v>3.8000000000000002E-4</v>
      </c>
      <c r="L34" s="161">
        <v>7.9000000000000001E-4</v>
      </c>
      <c r="M34" s="177"/>
      <c r="N34" s="177"/>
      <c r="O34" s="177"/>
      <c r="P34" s="177"/>
      <c r="Q34" s="177"/>
      <c r="R34" s="177"/>
      <c r="S34" s="177"/>
      <c r="T34" s="177"/>
      <c r="U34" s="177"/>
      <c r="V34" s="177"/>
      <c r="W34" s="177"/>
      <c r="X34" s="177"/>
      <c r="Y34" s="177"/>
      <c r="Z34" s="177"/>
      <c r="AA34" s="177"/>
      <c r="AB34" s="177"/>
      <c r="AC34" s="161">
        <v>0.12327</v>
      </c>
      <c r="AD34" s="161">
        <v>0.12202</v>
      </c>
      <c r="AE34" s="161">
        <v>4.6000000000000001E-4</v>
      </c>
      <c r="AF34" s="161">
        <v>7.9000000000000001E-4</v>
      </c>
      <c r="AG34" s="92"/>
    </row>
    <row r="35" spans="2:33" s="58" customFormat="1" x14ac:dyDescent="0.35">
      <c r="B35" s="875"/>
      <c r="C35" s="913" t="s">
        <v>475</v>
      </c>
      <c r="D35" s="63" t="s">
        <v>474</v>
      </c>
      <c r="E35" s="161">
        <v>0.60260999999999998</v>
      </c>
      <c r="F35" s="161">
        <v>0.59794999999999998</v>
      </c>
      <c r="G35" s="161">
        <v>1.0000000000000001E-5</v>
      </c>
      <c r="H35" s="161">
        <v>4.6499999999999996E-3</v>
      </c>
      <c r="I35" s="161">
        <v>0.71914999999999996</v>
      </c>
      <c r="J35" s="161">
        <v>0.71665000000000001</v>
      </c>
      <c r="K35" s="161">
        <v>8.0999999999999996E-4</v>
      </c>
      <c r="L35" s="161">
        <v>1.6800000000000001E-3</v>
      </c>
      <c r="M35" s="161">
        <v>0.61514999999999997</v>
      </c>
      <c r="N35" s="161">
        <v>0.61080000000000001</v>
      </c>
      <c r="O35" s="161">
        <v>2.9499999999999999E-3</v>
      </c>
      <c r="P35" s="161">
        <v>1.4E-3</v>
      </c>
      <c r="Q35" s="161">
        <v>0.67659000000000002</v>
      </c>
      <c r="R35" s="161">
        <v>0.67508999999999997</v>
      </c>
      <c r="S35" s="161">
        <v>9.0000000000000006E-5</v>
      </c>
      <c r="T35" s="161">
        <v>1.4E-3</v>
      </c>
      <c r="U35" s="161">
        <v>0.60634999999999994</v>
      </c>
      <c r="V35" s="161">
        <v>0.60177000000000003</v>
      </c>
      <c r="W35" s="161">
        <v>3.0000000000000001E-5</v>
      </c>
      <c r="X35" s="161">
        <v>4.5500000000000002E-3</v>
      </c>
      <c r="Y35" s="177"/>
      <c r="Z35" s="177"/>
      <c r="AA35" s="177"/>
      <c r="AB35" s="177"/>
      <c r="AC35" s="161">
        <v>0.24546999999999999</v>
      </c>
      <c r="AD35" s="161">
        <v>0.24296999999999999</v>
      </c>
      <c r="AE35" s="161">
        <v>9.2000000000000003E-4</v>
      </c>
      <c r="AF35" s="161">
        <v>1.58E-3</v>
      </c>
      <c r="AG35" s="92"/>
    </row>
    <row r="36" spans="2:33" s="58" customFormat="1" x14ac:dyDescent="0.35">
      <c r="B36" s="875"/>
      <c r="C36" s="913"/>
      <c r="D36" s="63" t="s">
        <v>17</v>
      </c>
      <c r="E36" s="161">
        <v>0.24116000000000001</v>
      </c>
      <c r="F36" s="161">
        <v>0.23930000000000001</v>
      </c>
      <c r="G36" s="161">
        <v>0</v>
      </c>
      <c r="H36" s="161">
        <v>1.8600000000000001E-3</v>
      </c>
      <c r="I36" s="161">
        <v>0.21046999999999999</v>
      </c>
      <c r="J36" s="161">
        <v>0.20974999999999999</v>
      </c>
      <c r="K36" s="161">
        <v>2.4000000000000001E-4</v>
      </c>
      <c r="L36" s="161">
        <v>4.8999999999999998E-4</v>
      </c>
      <c r="M36" s="161">
        <v>0.24548</v>
      </c>
      <c r="N36" s="161">
        <v>0.24374999999999999</v>
      </c>
      <c r="O36" s="161">
        <v>1.1800000000000001E-3</v>
      </c>
      <c r="P36" s="161">
        <v>5.5999999999999995E-4</v>
      </c>
      <c r="Q36" s="161">
        <v>0.27</v>
      </c>
      <c r="R36" s="161">
        <v>0.26939999999999997</v>
      </c>
      <c r="S36" s="161">
        <v>4.0000000000000003E-5</v>
      </c>
      <c r="T36" s="161">
        <v>5.5999999999999995E-4</v>
      </c>
      <c r="U36" s="161">
        <v>0.24016999999999999</v>
      </c>
      <c r="V36" s="161">
        <v>0.23835000000000001</v>
      </c>
      <c r="W36" s="161">
        <v>1.0000000000000001E-5</v>
      </c>
      <c r="X36" s="161">
        <v>1.82E-3</v>
      </c>
      <c r="Y36" s="177"/>
      <c r="Z36" s="177"/>
      <c r="AA36" s="177"/>
      <c r="AB36" s="177"/>
      <c r="AC36" s="161">
        <v>5.4630000000000005E-2</v>
      </c>
      <c r="AD36" s="161">
        <v>5.4080000000000003E-2</v>
      </c>
      <c r="AE36" s="161">
        <v>2.0000000000000001E-4</v>
      </c>
      <c r="AF36" s="161">
        <v>3.5E-4</v>
      </c>
      <c r="AG36" s="92"/>
    </row>
    <row r="37" spans="2:33" s="58" customFormat="1" x14ac:dyDescent="0.35">
      <c r="B37" s="875"/>
      <c r="C37" s="913"/>
      <c r="D37" s="63" t="s">
        <v>473</v>
      </c>
      <c r="E37" s="161">
        <v>0.38811000000000001</v>
      </c>
      <c r="F37" s="161">
        <v>0.38511000000000001</v>
      </c>
      <c r="G37" s="161">
        <v>1.0000000000000001E-5</v>
      </c>
      <c r="H37" s="161">
        <v>3.0000000000000001E-3</v>
      </c>
      <c r="I37" s="161">
        <v>0.33872999999999998</v>
      </c>
      <c r="J37" s="161">
        <v>0.33755000000000002</v>
      </c>
      <c r="K37" s="161">
        <v>3.8000000000000002E-4</v>
      </c>
      <c r="L37" s="161">
        <v>7.9000000000000001E-4</v>
      </c>
      <c r="M37" s="161">
        <v>0.39506000000000002</v>
      </c>
      <c r="N37" s="161">
        <v>0.39227000000000001</v>
      </c>
      <c r="O37" s="161">
        <v>1.89E-3</v>
      </c>
      <c r="P37" s="161">
        <v>8.9999999999999998E-4</v>
      </c>
      <c r="Q37" s="161">
        <v>0.43452000000000002</v>
      </c>
      <c r="R37" s="161">
        <v>0.43356</v>
      </c>
      <c r="S37" s="161">
        <v>6.0000000000000002E-5</v>
      </c>
      <c r="T37" s="161">
        <v>8.9999999999999998E-4</v>
      </c>
      <c r="U37" s="161">
        <v>0.38651999999999997</v>
      </c>
      <c r="V37" s="161">
        <v>0.38357999999999998</v>
      </c>
      <c r="W37" s="161">
        <v>2.0000000000000002E-5</v>
      </c>
      <c r="X37" s="161">
        <v>2.9199999999999999E-3</v>
      </c>
      <c r="Y37" s="177"/>
      <c r="Z37" s="177"/>
      <c r="AA37" s="177"/>
      <c r="AB37" s="177"/>
      <c r="AC37" s="161">
        <v>8.7940000000000004E-2</v>
      </c>
      <c r="AD37" s="161">
        <v>8.7040000000000006E-2</v>
      </c>
      <c r="AE37" s="161">
        <v>3.3E-4</v>
      </c>
      <c r="AF37" s="161">
        <v>5.6999999999999998E-4</v>
      </c>
      <c r="AG37" s="92"/>
    </row>
    <row r="38" spans="2:33" s="58" customFormat="1" x14ac:dyDescent="0.35">
      <c r="B38" s="67"/>
      <c r="C38" s="91"/>
      <c r="AG38" s="92"/>
    </row>
    <row r="39" spans="2:33" s="58" customFormat="1" x14ac:dyDescent="0.35">
      <c r="B39" s="67"/>
      <c r="C39" s="91"/>
      <c r="E39" s="92"/>
      <c r="F39" s="92"/>
      <c r="G39" s="92"/>
      <c r="H39" s="92"/>
      <c r="I39" s="92"/>
      <c r="J39" s="92"/>
      <c r="K39" s="92"/>
      <c r="L39" s="92"/>
      <c r="M39" s="92"/>
      <c r="N39" s="92"/>
      <c r="O39" s="92"/>
      <c r="P39" s="92"/>
      <c r="Q39" s="92"/>
      <c r="R39" s="92"/>
      <c r="S39" s="92"/>
      <c r="T39" s="92"/>
      <c r="AG39" s="92"/>
    </row>
    <row r="40" spans="2:33" s="58" customFormat="1" x14ac:dyDescent="0.35">
      <c r="B40" s="67"/>
      <c r="C40" s="91"/>
      <c r="E40" s="899" t="s">
        <v>763</v>
      </c>
      <c r="F40" s="899"/>
      <c r="G40" s="899"/>
      <c r="H40" s="899"/>
      <c r="I40" s="899" t="s">
        <v>762</v>
      </c>
      <c r="J40" s="899"/>
      <c r="K40" s="899"/>
      <c r="L40" s="899"/>
      <c r="M40" s="899" t="s">
        <v>761</v>
      </c>
      <c r="N40" s="899"/>
      <c r="O40" s="899"/>
      <c r="P40" s="899"/>
      <c r="Q40" s="899" t="s">
        <v>760</v>
      </c>
      <c r="R40" s="899"/>
      <c r="S40" s="899"/>
      <c r="T40" s="899"/>
      <c r="AG40" s="92"/>
    </row>
    <row r="41" spans="2:33" s="58" customFormat="1" ht="16.5" x14ac:dyDescent="0.45">
      <c r="B41" s="66" t="s">
        <v>445</v>
      </c>
      <c r="C41" s="94" t="s">
        <v>444</v>
      </c>
      <c r="D41" s="65" t="s">
        <v>443</v>
      </c>
      <c r="E41" s="63" t="s">
        <v>441</v>
      </c>
      <c r="F41" s="63" t="s">
        <v>440</v>
      </c>
      <c r="G41" s="63" t="s">
        <v>439</v>
      </c>
      <c r="H41" s="63" t="s">
        <v>438</v>
      </c>
      <c r="I41" s="63" t="s">
        <v>441</v>
      </c>
      <c r="J41" s="63" t="s">
        <v>440</v>
      </c>
      <c r="K41" s="63" t="s">
        <v>439</v>
      </c>
      <c r="L41" s="63" t="s">
        <v>438</v>
      </c>
      <c r="M41" s="63" t="s">
        <v>441</v>
      </c>
      <c r="N41" s="63" t="s">
        <v>440</v>
      </c>
      <c r="O41" s="63" t="s">
        <v>439</v>
      </c>
      <c r="P41" s="63" t="s">
        <v>438</v>
      </c>
      <c r="Q41" s="63" t="s">
        <v>441</v>
      </c>
      <c r="R41" s="63" t="s">
        <v>440</v>
      </c>
      <c r="S41" s="63" t="s">
        <v>439</v>
      </c>
      <c r="T41" s="63" t="s">
        <v>438</v>
      </c>
      <c r="AG41" s="92"/>
    </row>
    <row r="42" spans="2:33" s="58" customFormat="1" x14ac:dyDescent="0.35">
      <c r="B42" s="875" t="s">
        <v>764</v>
      </c>
      <c r="C42" s="913" t="s">
        <v>758</v>
      </c>
      <c r="D42" s="63" t="s">
        <v>474</v>
      </c>
      <c r="E42" s="176"/>
      <c r="F42" s="176"/>
      <c r="G42" s="176"/>
      <c r="H42" s="176"/>
      <c r="I42" s="175">
        <v>0.45065</v>
      </c>
      <c r="J42" s="175">
        <v>0.44497999999999999</v>
      </c>
      <c r="K42" s="175">
        <v>9.0000000000000006E-5</v>
      </c>
      <c r="L42" s="175">
        <v>5.5700000000000003E-3</v>
      </c>
      <c r="M42" s="175">
        <v>0.24312</v>
      </c>
      <c r="N42" s="175">
        <v>0.24029</v>
      </c>
      <c r="O42" s="175">
        <v>5.0000000000000002E-5</v>
      </c>
      <c r="P42" s="175">
        <v>2.7899999999999999E-3</v>
      </c>
      <c r="Q42" s="175">
        <v>0.48674000000000001</v>
      </c>
      <c r="R42" s="175">
        <v>0.48058000000000001</v>
      </c>
      <c r="S42" s="175">
        <v>1E-4</v>
      </c>
      <c r="T42" s="175">
        <v>6.0499999999999998E-3</v>
      </c>
      <c r="AG42" s="92"/>
    </row>
    <row r="43" spans="2:33" s="58" customFormat="1" x14ac:dyDescent="0.35">
      <c r="B43" s="875"/>
      <c r="C43" s="913"/>
      <c r="D43" s="63" t="s">
        <v>17</v>
      </c>
      <c r="E43" s="175">
        <v>0.44542999999999999</v>
      </c>
      <c r="F43" s="175">
        <v>0.43935000000000002</v>
      </c>
      <c r="G43" s="175">
        <v>1E-4</v>
      </c>
      <c r="H43" s="175">
        <v>5.9800000000000001E-3</v>
      </c>
      <c r="I43" s="175">
        <v>0.48364000000000001</v>
      </c>
      <c r="J43" s="175">
        <v>0.47755999999999998</v>
      </c>
      <c r="K43" s="175">
        <v>1E-4</v>
      </c>
      <c r="L43" s="175">
        <v>5.9800000000000001E-3</v>
      </c>
      <c r="M43" s="175">
        <v>0.52183999999999997</v>
      </c>
      <c r="N43" s="175">
        <v>0.51576</v>
      </c>
      <c r="O43" s="175">
        <v>1E-4</v>
      </c>
      <c r="P43" s="175">
        <v>5.9800000000000001E-3</v>
      </c>
      <c r="Q43" s="175">
        <v>0.48058000000000001</v>
      </c>
      <c r="R43" s="175">
        <v>0.47449999999999998</v>
      </c>
      <c r="S43" s="175">
        <v>1E-4</v>
      </c>
      <c r="T43" s="175">
        <v>5.9800000000000001E-3</v>
      </c>
      <c r="AG43" s="92"/>
    </row>
    <row r="44" spans="2:33" s="58" customFormat="1" x14ac:dyDescent="0.35">
      <c r="B44" s="875"/>
      <c r="C44" s="913"/>
      <c r="D44" s="63" t="s">
        <v>473</v>
      </c>
      <c r="E44" s="175">
        <v>0.71686000000000005</v>
      </c>
      <c r="F44" s="175">
        <v>0.70706999999999998</v>
      </c>
      <c r="G44" s="175">
        <v>1.6000000000000001E-4</v>
      </c>
      <c r="H44" s="175">
        <v>9.6200000000000001E-3</v>
      </c>
      <c r="I44" s="175">
        <v>0.77834000000000003</v>
      </c>
      <c r="J44" s="175">
        <v>0.76856000000000002</v>
      </c>
      <c r="K44" s="175">
        <v>1.6000000000000001E-4</v>
      </c>
      <c r="L44" s="175">
        <v>9.6200000000000001E-3</v>
      </c>
      <c r="M44" s="175">
        <v>0.83982999999999997</v>
      </c>
      <c r="N44" s="175">
        <v>0.83004</v>
      </c>
      <c r="O44" s="175">
        <v>1.6000000000000001E-4</v>
      </c>
      <c r="P44" s="175">
        <v>9.6200000000000001E-3</v>
      </c>
      <c r="Q44" s="175">
        <v>0.77342</v>
      </c>
      <c r="R44" s="175">
        <v>0.76363999999999999</v>
      </c>
      <c r="S44" s="175">
        <v>1.6000000000000001E-4</v>
      </c>
      <c r="T44" s="175">
        <v>9.6200000000000001E-3</v>
      </c>
      <c r="AG44" s="92"/>
    </row>
    <row r="45" spans="2:33" s="58" customFormat="1" x14ac:dyDescent="0.35">
      <c r="B45" s="875"/>
      <c r="C45" s="913" t="s">
        <v>757</v>
      </c>
      <c r="D45" s="63" t="s">
        <v>474</v>
      </c>
      <c r="E45" s="176"/>
      <c r="F45" s="176"/>
      <c r="G45" s="176"/>
      <c r="H45" s="176"/>
      <c r="I45" s="175">
        <v>0.24071999999999999</v>
      </c>
      <c r="J45" s="175">
        <v>0.23780000000000001</v>
      </c>
      <c r="K45" s="175">
        <v>5.0000000000000002E-5</v>
      </c>
      <c r="L45" s="175">
        <v>2.8700000000000002E-3</v>
      </c>
      <c r="M45" s="175">
        <v>0.13522000000000001</v>
      </c>
      <c r="N45" s="175">
        <v>0.13375999999999999</v>
      </c>
      <c r="O45" s="175">
        <v>2.0000000000000002E-5</v>
      </c>
      <c r="P45" s="175">
        <v>1.4400000000000001E-3</v>
      </c>
      <c r="Q45" s="175">
        <v>0.34001999999999999</v>
      </c>
      <c r="R45" s="175">
        <v>0.33572000000000002</v>
      </c>
      <c r="S45" s="175">
        <v>6.9999999999999994E-5</v>
      </c>
      <c r="T45" s="175">
        <v>4.2199999999999998E-3</v>
      </c>
      <c r="AG45" s="92"/>
    </row>
    <row r="46" spans="2:33" s="58" customFormat="1" x14ac:dyDescent="0.35">
      <c r="B46" s="875"/>
      <c r="C46" s="913"/>
      <c r="D46" s="63" t="s">
        <v>17</v>
      </c>
      <c r="E46" s="175">
        <v>0.53561000000000003</v>
      </c>
      <c r="F46" s="175">
        <v>0.5282</v>
      </c>
      <c r="G46" s="175">
        <v>1.2E-4</v>
      </c>
      <c r="H46" s="175">
        <v>7.2899999999999996E-3</v>
      </c>
      <c r="I46" s="175">
        <v>0.61107</v>
      </c>
      <c r="J46" s="175">
        <v>0.60365000000000002</v>
      </c>
      <c r="K46" s="175">
        <v>1.2E-4</v>
      </c>
      <c r="L46" s="175">
        <v>7.2899999999999996E-3</v>
      </c>
      <c r="M46" s="175">
        <v>0.68652999999999997</v>
      </c>
      <c r="N46" s="175">
        <v>0.67910999999999999</v>
      </c>
      <c r="O46" s="175">
        <v>1.2E-4</v>
      </c>
      <c r="P46" s="175">
        <v>7.2899999999999996E-3</v>
      </c>
      <c r="Q46" s="175">
        <v>0.58692</v>
      </c>
      <c r="R46" s="175">
        <v>0.57950999999999997</v>
      </c>
      <c r="S46" s="175">
        <v>1.2E-4</v>
      </c>
      <c r="T46" s="175">
        <v>7.2899999999999996E-3</v>
      </c>
      <c r="AG46" s="92"/>
    </row>
    <row r="47" spans="2:33" s="58" customFormat="1" x14ac:dyDescent="0.35">
      <c r="B47" s="875"/>
      <c r="C47" s="913"/>
      <c r="D47" s="63" t="s">
        <v>473</v>
      </c>
      <c r="E47" s="175">
        <v>0.86197999999999997</v>
      </c>
      <c r="F47" s="175">
        <v>0.85004999999999997</v>
      </c>
      <c r="G47" s="175">
        <v>2.0000000000000001E-4</v>
      </c>
      <c r="H47" s="175">
        <v>1.1730000000000001E-2</v>
      </c>
      <c r="I47" s="175">
        <v>0.98341999999999996</v>
      </c>
      <c r="J47" s="175">
        <v>0.97148999999999996</v>
      </c>
      <c r="K47" s="175">
        <v>2.0000000000000001E-4</v>
      </c>
      <c r="L47" s="175">
        <v>1.1730000000000001E-2</v>
      </c>
      <c r="M47" s="175">
        <v>1.10486</v>
      </c>
      <c r="N47" s="175">
        <v>1.0929199999999999</v>
      </c>
      <c r="O47" s="175">
        <v>2.0000000000000001E-4</v>
      </c>
      <c r="P47" s="175">
        <v>1.1730000000000001E-2</v>
      </c>
      <c r="Q47" s="175">
        <v>0.94455999999999996</v>
      </c>
      <c r="R47" s="175">
        <v>0.93262999999999996</v>
      </c>
      <c r="S47" s="175">
        <v>2.0000000000000001E-4</v>
      </c>
      <c r="T47" s="175">
        <v>1.1730000000000001E-2</v>
      </c>
      <c r="AG47" s="92"/>
    </row>
    <row r="48" spans="2:33" s="58" customFormat="1" x14ac:dyDescent="0.35">
      <c r="B48" s="875"/>
      <c r="C48" s="913" t="s">
        <v>756</v>
      </c>
      <c r="D48" s="63" t="s">
        <v>474</v>
      </c>
      <c r="E48" s="176"/>
      <c r="F48" s="176"/>
      <c r="G48" s="176"/>
      <c r="H48" s="176"/>
      <c r="I48" s="175">
        <v>0.20394000000000001</v>
      </c>
      <c r="J48" s="175">
        <v>0.20129</v>
      </c>
      <c r="K48" s="175">
        <v>4.0000000000000003E-5</v>
      </c>
      <c r="L48" s="175">
        <v>2.6099999999999999E-3</v>
      </c>
      <c r="M48" s="175">
        <v>0.12009</v>
      </c>
      <c r="N48" s="175">
        <v>0.11876</v>
      </c>
      <c r="O48" s="175">
        <v>2.0000000000000002E-5</v>
      </c>
      <c r="P48" s="175">
        <v>1.2999999999999999E-3</v>
      </c>
      <c r="Q48" s="175">
        <v>0.18142</v>
      </c>
      <c r="R48" s="175">
        <v>0.17913000000000001</v>
      </c>
      <c r="S48" s="175">
        <v>4.0000000000000003E-5</v>
      </c>
      <c r="T48" s="175">
        <v>2.2599999999999999E-3</v>
      </c>
      <c r="AG48" s="92"/>
    </row>
    <row r="49" spans="2:33" s="58" customFormat="1" x14ac:dyDescent="0.35">
      <c r="B49" s="875"/>
      <c r="C49" s="913"/>
      <c r="D49" s="63" t="s">
        <v>17</v>
      </c>
      <c r="E49" s="175">
        <v>0.76629000000000003</v>
      </c>
      <c r="F49" s="175">
        <v>0.75417999999999996</v>
      </c>
      <c r="G49" s="175">
        <v>2.0000000000000001E-4</v>
      </c>
      <c r="H49" s="175">
        <v>1.191E-2</v>
      </c>
      <c r="I49" s="175">
        <v>0.93184</v>
      </c>
      <c r="J49" s="175">
        <v>0.91973000000000005</v>
      </c>
      <c r="K49" s="175">
        <v>2.0000000000000001E-4</v>
      </c>
      <c r="L49" s="175">
        <v>1.191E-2</v>
      </c>
      <c r="M49" s="175">
        <v>1.0973999999999999</v>
      </c>
      <c r="N49" s="175">
        <v>1.08528</v>
      </c>
      <c r="O49" s="175">
        <v>2.0000000000000001E-4</v>
      </c>
      <c r="P49" s="175">
        <v>1.191E-2</v>
      </c>
      <c r="Q49" s="175">
        <v>0.95752000000000004</v>
      </c>
      <c r="R49" s="175">
        <v>0.94540999999999997</v>
      </c>
      <c r="S49" s="175">
        <v>2.0000000000000001E-4</v>
      </c>
      <c r="T49" s="175">
        <v>1.191E-2</v>
      </c>
      <c r="AG49" s="92"/>
    </row>
    <row r="50" spans="2:33" s="58" customFormat="1" x14ac:dyDescent="0.35">
      <c r="B50" s="875"/>
      <c r="C50" s="913"/>
      <c r="D50" s="63" t="s">
        <v>473</v>
      </c>
      <c r="E50" s="175">
        <v>1.23323</v>
      </c>
      <c r="F50" s="175">
        <v>1.21374</v>
      </c>
      <c r="G50" s="175">
        <v>3.3E-4</v>
      </c>
      <c r="H50" s="175">
        <v>1.916E-2</v>
      </c>
      <c r="I50" s="175">
        <v>1.49966</v>
      </c>
      <c r="J50" s="175">
        <v>1.48017</v>
      </c>
      <c r="K50" s="175">
        <v>3.3E-4</v>
      </c>
      <c r="L50" s="175">
        <v>1.916E-2</v>
      </c>
      <c r="M50" s="175">
        <v>1.7660899999999999</v>
      </c>
      <c r="N50" s="175">
        <v>1.7465999999999999</v>
      </c>
      <c r="O50" s="175">
        <v>3.3E-4</v>
      </c>
      <c r="P50" s="175">
        <v>1.916E-2</v>
      </c>
      <c r="Q50" s="175">
        <v>1.54098</v>
      </c>
      <c r="R50" s="175">
        <v>1.52149</v>
      </c>
      <c r="S50" s="175">
        <v>3.3E-4</v>
      </c>
      <c r="T50" s="175">
        <v>1.916E-2</v>
      </c>
      <c r="AG50" s="92"/>
    </row>
    <row r="51" spans="2:33" s="58" customFormat="1" x14ac:dyDescent="0.35">
      <c r="B51" s="875"/>
      <c r="C51" s="913" t="s">
        <v>755</v>
      </c>
      <c r="D51" s="63" t="s">
        <v>474</v>
      </c>
      <c r="E51" s="176"/>
      <c r="F51" s="176"/>
      <c r="G51" s="176"/>
      <c r="H51" s="176"/>
      <c r="I51" s="175">
        <v>0.2208</v>
      </c>
      <c r="J51" s="175">
        <v>0.21795999999999999</v>
      </c>
      <c r="K51" s="175">
        <v>5.0000000000000002E-5</v>
      </c>
      <c r="L51" s="175">
        <v>2.8E-3</v>
      </c>
      <c r="M51" s="175">
        <v>0.12834000000000001</v>
      </c>
      <c r="N51" s="175">
        <v>0.12692000000000001</v>
      </c>
      <c r="O51" s="175">
        <v>2.0000000000000002E-5</v>
      </c>
      <c r="P51" s="175">
        <v>1.4E-3</v>
      </c>
      <c r="Q51" s="175">
        <v>0.20780000000000001</v>
      </c>
      <c r="R51" s="175">
        <v>0.20516999999999999</v>
      </c>
      <c r="S51" s="175">
        <v>4.0000000000000003E-5</v>
      </c>
      <c r="T51" s="175">
        <v>2.5799999999999998E-3</v>
      </c>
      <c r="AG51" s="92"/>
    </row>
    <row r="52" spans="2:33" s="58" customFormat="1" x14ac:dyDescent="0.35">
      <c r="B52" s="875"/>
      <c r="C52" s="913"/>
      <c r="D52" s="63" t="s">
        <v>17</v>
      </c>
      <c r="E52" s="175">
        <v>0.66440999999999995</v>
      </c>
      <c r="F52" s="175">
        <v>0.65425</v>
      </c>
      <c r="G52" s="175">
        <v>1.7000000000000001E-4</v>
      </c>
      <c r="H52" s="175">
        <v>9.9900000000000006E-3</v>
      </c>
      <c r="I52" s="175">
        <v>0.78968000000000005</v>
      </c>
      <c r="J52" s="175">
        <v>0.77951999999999999</v>
      </c>
      <c r="K52" s="175">
        <v>1.7000000000000001E-4</v>
      </c>
      <c r="L52" s="175">
        <v>9.9900000000000006E-3</v>
      </c>
      <c r="M52" s="175">
        <v>0.91495000000000004</v>
      </c>
      <c r="N52" s="175">
        <v>0.90480000000000005</v>
      </c>
      <c r="O52" s="175">
        <v>1.7000000000000001E-4</v>
      </c>
      <c r="P52" s="175">
        <v>9.9900000000000006E-3</v>
      </c>
      <c r="Q52" s="175">
        <v>0.80305000000000004</v>
      </c>
      <c r="R52" s="175">
        <v>0.79288999999999998</v>
      </c>
      <c r="S52" s="175">
        <v>1.7000000000000001E-4</v>
      </c>
      <c r="T52" s="175">
        <v>9.9900000000000006E-3</v>
      </c>
      <c r="AG52" s="92"/>
    </row>
    <row r="53" spans="2:33" s="58" customFormat="1" x14ac:dyDescent="0.35">
      <c r="B53" s="875"/>
      <c r="C53" s="913"/>
      <c r="D53" s="63" t="s">
        <v>473</v>
      </c>
      <c r="E53" s="175">
        <v>1.0692600000000001</v>
      </c>
      <c r="F53" s="175">
        <v>1.05291</v>
      </c>
      <c r="G53" s="175">
        <v>2.7E-4</v>
      </c>
      <c r="H53" s="175">
        <v>1.6070000000000001E-2</v>
      </c>
      <c r="I53" s="175">
        <v>1.2708699999999999</v>
      </c>
      <c r="J53" s="175">
        <v>1.2545200000000001</v>
      </c>
      <c r="K53" s="175">
        <v>2.7E-4</v>
      </c>
      <c r="L53" s="175">
        <v>1.6070000000000001E-2</v>
      </c>
      <c r="M53" s="175">
        <v>1.47248</v>
      </c>
      <c r="N53" s="175">
        <v>1.4561299999999999</v>
      </c>
      <c r="O53" s="175">
        <v>2.7E-4</v>
      </c>
      <c r="P53" s="175">
        <v>1.6070000000000001E-2</v>
      </c>
      <c r="Q53" s="175">
        <v>1.2923899999999999</v>
      </c>
      <c r="R53" s="175">
        <v>1.2760400000000001</v>
      </c>
      <c r="S53" s="175">
        <v>2.7E-4</v>
      </c>
      <c r="T53" s="175">
        <v>1.6070000000000001E-2</v>
      </c>
      <c r="AG53" s="92"/>
    </row>
    <row r="54" spans="2:33" s="58" customFormat="1" x14ac:dyDescent="0.35">
      <c r="B54" s="875"/>
      <c r="C54" s="913" t="s">
        <v>754</v>
      </c>
      <c r="D54" s="63" t="s">
        <v>474</v>
      </c>
      <c r="E54" s="176"/>
      <c r="F54" s="176"/>
      <c r="G54" s="176"/>
      <c r="H54" s="176"/>
      <c r="I54" s="175">
        <v>0.12217</v>
      </c>
      <c r="J54" s="175">
        <v>0.12001000000000001</v>
      </c>
      <c r="K54" s="175">
        <v>2.0000000000000002E-5</v>
      </c>
      <c r="L54" s="175">
        <v>2.14E-3</v>
      </c>
      <c r="M54" s="175">
        <v>7.3090000000000002E-2</v>
      </c>
      <c r="N54" s="175">
        <v>7.2010000000000005E-2</v>
      </c>
      <c r="O54" s="175">
        <v>1.0000000000000001E-5</v>
      </c>
      <c r="P54" s="175">
        <v>1.07E-3</v>
      </c>
      <c r="Q54" s="175">
        <v>0.12626000000000001</v>
      </c>
      <c r="R54" s="175">
        <v>0.12401</v>
      </c>
      <c r="S54" s="175">
        <v>2.0000000000000002E-5</v>
      </c>
      <c r="T54" s="175">
        <v>2.2300000000000002E-3</v>
      </c>
      <c r="AG54" s="92"/>
    </row>
    <row r="55" spans="2:33" s="58" customFormat="1" x14ac:dyDescent="0.35">
      <c r="B55" s="875"/>
      <c r="C55" s="913"/>
      <c r="D55" s="63" t="s">
        <v>17</v>
      </c>
      <c r="E55" s="175">
        <v>0.62341999999999997</v>
      </c>
      <c r="F55" s="175">
        <v>0.60972999999999999</v>
      </c>
      <c r="G55" s="175">
        <v>1.1E-4</v>
      </c>
      <c r="H55" s="175">
        <v>1.359E-2</v>
      </c>
      <c r="I55" s="175">
        <v>0.77585000000000004</v>
      </c>
      <c r="J55" s="175">
        <v>0.76215999999999995</v>
      </c>
      <c r="K55" s="175">
        <v>1.1E-4</v>
      </c>
      <c r="L55" s="175">
        <v>1.359E-2</v>
      </c>
      <c r="M55" s="175">
        <v>0.92828999999999995</v>
      </c>
      <c r="N55" s="175">
        <v>0.91459999999999997</v>
      </c>
      <c r="O55" s="175">
        <v>1.1E-4</v>
      </c>
      <c r="P55" s="175">
        <v>1.359E-2</v>
      </c>
      <c r="Q55" s="175">
        <v>0.76976</v>
      </c>
      <c r="R55" s="175">
        <v>0.75607000000000002</v>
      </c>
      <c r="S55" s="175">
        <v>1.1E-4</v>
      </c>
      <c r="T55" s="175">
        <v>1.359E-2</v>
      </c>
      <c r="AG55" s="92"/>
    </row>
    <row r="56" spans="2:33" s="58" customFormat="1" x14ac:dyDescent="0.35">
      <c r="B56" s="875"/>
      <c r="C56" s="913"/>
      <c r="D56" s="63" t="s">
        <v>473</v>
      </c>
      <c r="E56" s="175">
        <v>1.0033000000000001</v>
      </c>
      <c r="F56" s="175">
        <v>0.98126999999999998</v>
      </c>
      <c r="G56" s="175">
        <v>1.7000000000000001E-4</v>
      </c>
      <c r="H56" s="175">
        <v>2.1860000000000001E-2</v>
      </c>
      <c r="I56" s="175">
        <v>1.2486200000000001</v>
      </c>
      <c r="J56" s="175">
        <v>1.22658</v>
      </c>
      <c r="K56" s="175">
        <v>1.7000000000000001E-4</v>
      </c>
      <c r="L56" s="175">
        <v>2.1860000000000001E-2</v>
      </c>
      <c r="M56" s="175">
        <v>1.49393</v>
      </c>
      <c r="N56" s="175">
        <v>1.4719</v>
      </c>
      <c r="O56" s="175">
        <v>1.7000000000000001E-4</v>
      </c>
      <c r="P56" s="175">
        <v>2.1860000000000001E-2</v>
      </c>
      <c r="Q56" s="175">
        <v>1.2387999999999999</v>
      </c>
      <c r="R56" s="175">
        <v>1.2167699999999999</v>
      </c>
      <c r="S56" s="175">
        <v>1.7000000000000001E-4</v>
      </c>
      <c r="T56" s="175">
        <v>2.1860000000000001E-2</v>
      </c>
      <c r="AG56" s="92"/>
    </row>
    <row r="57" spans="2:33" s="58" customFormat="1" x14ac:dyDescent="0.35">
      <c r="B57" s="875"/>
      <c r="C57" s="913" t="s">
        <v>753</v>
      </c>
      <c r="D57" s="63" t="s">
        <v>474</v>
      </c>
      <c r="E57" s="176"/>
      <c r="F57" s="176"/>
      <c r="G57" s="176"/>
      <c r="H57" s="176"/>
      <c r="I57" s="175">
        <v>9.4960000000000003E-2</v>
      </c>
      <c r="J57" s="175">
        <v>9.3170000000000003E-2</v>
      </c>
      <c r="K57" s="175">
        <v>1.0000000000000001E-5</v>
      </c>
      <c r="L57" s="175">
        <v>1.7799999999999999E-3</v>
      </c>
      <c r="M57" s="175">
        <v>5.9130000000000002E-2</v>
      </c>
      <c r="N57" s="175">
        <v>5.8229999999999997E-2</v>
      </c>
      <c r="O57" s="175">
        <v>1.0000000000000001E-5</v>
      </c>
      <c r="P57" s="175">
        <v>8.8999999999999995E-4</v>
      </c>
      <c r="Q57" s="175">
        <v>8.0170000000000005E-2</v>
      </c>
      <c r="R57" s="175">
        <v>7.8750000000000001E-2</v>
      </c>
      <c r="S57" s="175">
        <v>1.0000000000000001E-5</v>
      </c>
      <c r="T57" s="175">
        <v>1.41E-3</v>
      </c>
      <c r="AG57" s="92"/>
    </row>
    <row r="58" spans="2:33" s="58" customFormat="1" x14ac:dyDescent="0.35">
      <c r="B58" s="875"/>
      <c r="C58" s="913"/>
      <c r="D58" s="63" t="s">
        <v>17</v>
      </c>
      <c r="E58" s="175">
        <v>0.65022999999999997</v>
      </c>
      <c r="F58" s="175">
        <v>0.63393999999999995</v>
      </c>
      <c r="G58" s="175">
        <v>1.2999999999999999E-4</v>
      </c>
      <c r="H58" s="175">
        <v>1.617E-2</v>
      </c>
      <c r="I58" s="175">
        <v>0.86153999999999997</v>
      </c>
      <c r="J58" s="175">
        <v>0.84524999999999995</v>
      </c>
      <c r="K58" s="175">
        <v>1.2999999999999999E-4</v>
      </c>
      <c r="L58" s="175">
        <v>1.617E-2</v>
      </c>
      <c r="M58" s="175">
        <v>1.0728599999999999</v>
      </c>
      <c r="N58" s="175">
        <v>1.0565599999999999</v>
      </c>
      <c r="O58" s="175">
        <v>1.2999999999999999E-4</v>
      </c>
      <c r="P58" s="175">
        <v>1.617E-2</v>
      </c>
      <c r="Q58" s="175">
        <v>0.91647999999999996</v>
      </c>
      <c r="R58" s="175">
        <v>0.90019000000000005</v>
      </c>
      <c r="S58" s="175">
        <v>1.2999999999999999E-4</v>
      </c>
      <c r="T58" s="175">
        <v>1.617E-2</v>
      </c>
      <c r="AG58" s="92"/>
    </row>
    <row r="59" spans="2:33" s="58" customFormat="1" x14ac:dyDescent="0.35">
      <c r="B59" s="875"/>
      <c r="C59" s="913"/>
      <c r="D59" s="63" t="s">
        <v>473</v>
      </c>
      <c r="E59" s="175">
        <v>1.04644</v>
      </c>
      <c r="F59" s="175">
        <v>1.02023</v>
      </c>
      <c r="G59" s="175">
        <v>2.0000000000000001E-4</v>
      </c>
      <c r="H59" s="175">
        <v>2.6020000000000001E-2</v>
      </c>
      <c r="I59" s="175">
        <v>1.38652</v>
      </c>
      <c r="J59" s="175">
        <v>1.3603000000000001</v>
      </c>
      <c r="K59" s="175">
        <v>2.0000000000000001E-4</v>
      </c>
      <c r="L59" s="175">
        <v>2.6020000000000001E-2</v>
      </c>
      <c r="M59" s="175">
        <v>1.7265900000000001</v>
      </c>
      <c r="N59" s="175">
        <v>1.70038</v>
      </c>
      <c r="O59" s="175">
        <v>2.0000000000000001E-4</v>
      </c>
      <c r="P59" s="175">
        <v>2.6020000000000001E-2</v>
      </c>
      <c r="Q59" s="175">
        <v>1.4749399999999999</v>
      </c>
      <c r="R59" s="175">
        <v>1.44872</v>
      </c>
      <c r="S59" s="175">
        <v>2.0000000000000001E-4</v>
      </c>
      <c r="T59" s="175">
        <v>2.6020000000000001E-2</v>
      </c>
      <c r="AG59" s="92"/>
    </row>
    <row r="60" spans="2:33" s="58" customFormat="1" x14ac:dyDescent="0.35">
      <c r="B60" s="875"/>
      <c r="C60" s="913" t="s">
        <v>752</v>
      </c>
      <c r="D60" s="63" t="s">
        <v>474</v>
      </c>
      <c r="E60" s="176"/>
      <c r="F60" s="176"/>
      <c r="G60" s="176"/>
      <c r="H60" s="176"/>
      <c r="I60" s="175">
        <v>9.5570000000000002E-2</v>
      </c>
      <c r="J60" s="175">
        <v>9.3759999999999996E-2</v>
      </c>
      <c r="K60" s="175">
        <v>1.0000000000000001E-5</v>
      </c>
      <c r="L60" s="175">
        <v>1.7899999999999999E-3</v>
      </c>
      <c r="M60" s="175">
        <v>5.944E-2</v>
      </c>
      <c r="N60" s="175">
        <v>5.8540000000000002E-2</v>
      </c>
      <c r="O60" s="175">
        <v>1.0000000000000001E-5</v>
      </c>
      <c r="P60" s="175">
        <v>8.8999999999999995E-4</v>
      </c>
      <c r="Q60" s="175">
        <v>8.1199999999999994E-2</v>
      </c>
      <c r="R60" s="175">
        <v>7.9750000000000001E-2</v>
      </c>
      <c r="S60" s="175">
        <v>1.0000000000000001E-5</v>
      </c>
      <c r="T60" s="175">
        <v>1.4300000000000001E-3</v>
      </c>
      <c r="AG60" s="92"/>
    </row>
    <row r="61" spans="2:33" s="58" customFormat="1" x14ac:dyDescent="0.35">
      <c r="B61" s="875"/>
      <c r="C61" s="913"/>
      <c r="D61" s="63" t="s">
        <v>17</v>
      </c>
      <c r="E61" s="175">
        <v>0.64912999999999998</v>
      </c>
      <c r="F61" s="175">
        <v>0.63295000000000001</v>
      </c>
      <c r="G61" s="175">
        <v>1.2999999999999999E-4</v>
      </c>
      <c r="H61" s="175">
        <v>1.6060000000000001E-2</v>
      </c>
      <c r="I61" s="175">
        <v>0.85802999999999996</v>
      </c>
      <c r="J61" s="175">
        <v>0.84184999999999999</v>
      </c>
      <c r="K61" s="175">
        <v>1.2999999999999999E-4</v>
      </c>
      <c r="L61" s="175">
        <v>1.6060000000000001E-2</v>
      </c>
      <c r="M61" s="175">
        <v>1.06694</v>
      </c>
      <c r="N61" s="175">
        <v>1.0507500000000001</v>
      </c>
      <c r="O61" s="175">
        <v>1.2999999999999999E-4</v>
      </c>
      <c r="P61" s="175">
        <v>1.6060000000000001E-2</v>
      </c>
      <c r="Q61" s="175">
        <v>0.91047999999999996</v>
      </c>
      <c r="R61" s="175">
        <v>0.89429000000000003</v>
      </c>
      <c r="S61" s="175">
        <v>1.2999999999999999E-4</v>
      </c>
      <c r="T61" s="175">
        <v>1.6060000000000001E-2</v>
      </c>
      <c r="AG61" s="92"/>
    </row>
    <row r="62" spans="2:33" s="58" customFormat="1" x14ac:dyDescent="0.35">
      <c r="B62" s="875"/>
      <c r="C62" s="913"/>
      <c r="D62" s="63" t="s">
        <v>473</v>
      </c>
      <c r="E62" s="175">
        <v>1.0446800000000001</v>
      </c>
      <c r="F62" s="175">
        <v>1.0186299999999999</v>
      </c>
      <c r="G62" s="175">
        <v>2.0000000000000001E-4</v>
      </c>
      <c r="H62" s="175">
        <v>2.5850000000000001E-2</v>
      </c>
      <c r="I62" s="175">
        <v>1.38087</v>
      </c>
      <c r="J62" s="175">
        <v>1.3548199999999999</v>
      </c>
      <c r="K62" s="175">
        <v>2.0000000000000001E-4</v>
      </c>
      <c r="L62" s="175">
        <v>2.5850000000000001E-2</v>
      </c>
      <c r="M62" s="175">
        <v>1.7170700000000001</v>
      </c>
      <c r="N62" s="175">
        <v>1.69102</v>
      </c>
      <c r="O62" s="175">
        <v>2.0000000000000001E-4</v>
      </c>
      <c r="P62" s="175">
        <v>2.5850000000000001E-2</v>
      </c>
      <c r="Q62" s="175">
        <v>1.4652700000000001</v>
      </c>
      <c r="R62" s="175">
        <v>1.4392199999999999</v>
      </c>
      <c r="S62" s="175">
        <v>2.0000000000000001E-4</v>
      </c>
      <c r="T62" s="175">
        <v>2.5850000000000001E-2</v>
      </c>
      <c r="AG62" s="92"/>
    </row>
    <row r="63" spans="2:33" s="58" customFormat="1" x14ac:dyDescent="0.35">
      <c r="B63" s="875"/>
      <c r="C63" s="913" t="s">
        <v>751</v>
      </c>
      <c r="D63" s="63" t="s">
        <v>474</v>
      </c>
      <c r="E63" s="176"/>
      <c r="F63" s="176"/>
      <c r="G63" s="176"/>
      <c r="H63" s="176"/>
      <c r="I63" s="175">
        <v>0.12157999999999999</v>
      </c>
      <c r="J63" s="175">
        <v>0.11956</v>
      </c>
      <c r="K63" s="175">
        <v>2.0000000000000002E-5</v>
      </c>
      <c r="L63" s="175">
        <v>2E-3</v>
      </c>
      <c r="M63" s="175">
        <v>7.3749999999999996E-2</v>
      </c>
      <c r="N63" s="175">
        <v>7.2739999999999999E-2</v>
      </c>
      <c r="O63" s="175">
        <v>1.0000000000000001E-5</v>
      </c>
      <c r="P63" s="175">
        <v>1E-3</v>
      </c>
      <c r="Q63" s="175">
        <v>0.10749</v>
      </c>
      <c r="R63" s="175">
        <v>0.10580000000000001</v>
      </c>
      <c r="S63" s="175">
        <v>2.0000000000000002E-5</v>
      </c>
      <c r="T63" s="175">
        <v>1.67E-3</v>
      </c>
      <c r="AG63" s="92"/>
    </row>
    <row r="64" spans="2:33" s="58" customFormat="1" x14ac:dyDescent="0.35">
      <c r="B64" s="875"/>
      <c r="C64" s="913"/>
      <c r="D64" s="63" t="s">
        <v>17</v>
      </c>
      <c r="E64" s="175">
        <v>0.65573000000000004</v>
      </c>
      <c r="F64" s="175">
        <v>0.64215</v>
      </c>
      <c r="G64" s="175">
        <v>1.3999999999999999E-4</v>
      </c>
      <c r="H64" s="175">
        <v>1.3440000000000001E-2</v>
      </c>
      <c r="I64" s="175">
        <v>0.82850999999999997</v>
      </c>
      <c r="J64" s="175">
        <v>0.81491999999999998</v>
      </c>
      <c r="K64" s="175">
        <v>1.3999999999999999E-4</v>
      </c>
      <c r="L64" s="175">
        <v>1.3440000000000001E-2</v>
      </c>
      <c r="M64" s="175">
        <v>1.0012799999999999</v>
      </c>
      <c r="N64" s="175">
        <v>0.98770000000000002</v>
      </c>
      <c r="O64" s="175">
        <v>1.3999999999999999E-4</v>
      </c>
      <c r="P64" s="175">
        <v>1.3440000000000001E-2</v>
      </c>
      <c r="Q64" s="175">
        <v>0.86407</v>
      </c>
      <c r="R64" s="175">
        <v>0.85048999999999997</v>
      </c>
      <c r="S64" s="175">
        <v>1.3999999999999999E-4</v>
      </c>
      <c r="T64" s="175">
        <v>1.3440000000000001E-2</v>
      </c>
      <c r="AG64" s="92"/>
    </row>
    <row r="65" spans="2:33" s="58" customFormat="1" x14ac:dyDescent="0.35">
      <c r="B65" s="875"/>
      <c r="C65" s="913"/>
      <c r="D65" s="63" t="s">
        <v>473</v>
      </c>
      <c r="E65" s="175">
        <v>1.0552999999999999</v>
      </c>
      <c r="F65" s="175">
        <v>1.0334399999999999</v>
      </c>
      <c r="G65" s="175">
        <v>2.3000000000000001E-4</v>
      </c>
      <c r="H65" s="175">
        <v>2.162E-2</v>
      </c>
      <c r="I65" s="175">
        <v>1.33335</v>
      </c>
      <c r="J65" s="175">
        <v>1.31149</v>
      </c>
      <c r="K65" s="175">
        <v>2.3000000000000001E-4</v>
      </c>
      <c r="L65" s="175">
        <v>2.162E-2</v>
      </c>
      <c r="M65" s="175">
        <v>1.6113999999999999</v>
      </c>
      <c r="N65" s="175">
        <v>1.58955</v>
      </c>
      <c r="O65" s="175">
        <v>2.3000000000000001E-4</v>
      </c>
      <c r="P65" s="175">
        <v>2.162E-2</v>
      </c>
      <c r="Q65" s="175">
        <v>1.3905799999999999</v>
      </c>
      <c r="R65" s="175">
        <v>1.36873</v>
      </c>
      <c r="S65" s="175">
        <v>2.3000000000000001E-4</v>
      </c>
      <c r="T65" s="175">
        <v>2.162E-2</v>
      </c>
      <c r="AG65" s="92"/>
    </row>
    <row r="66" spans="2:33" s="58" customFormat="1" x14ac:dyDescent="0.35">
      <c r="B66" s="67"/>
      <c r="C66" s="91"/>
      <c r="AG66" s="92"/>
    </row>
    <row r="67" spans="2:33" s="58" customFormat="1" x14ac:dyDescent="0.35">
      <c r="B67" s="67"/>
      <c r="C67" s="91"/>
      <c r="E67" s="92"/>
      <c r="F67" s="92"/>
      <c r="G67" s="92"/>
      <c r="H67" s="92"/>
      <c r="I67" s="92"/>
      <c r="J67" s="92"/>
      <c r="K67" s="92"/>
      <c r="L67" s="92"/>
      <c r="M67" s="92"/>
      <c r="N67" s="92"/>
      <c r="O67" s="92"/>
      <c r="P67" s="92"/>
      <c r="Q67" s="92"/>
      <c r="R67" s="92"/>
      <c r="S67" s="92"/>
      <c r="T67" s="92"/>
      <c r="AG67" s="92"/>
    </row>
    <row r="68" spans="2:33" s="58" customFormat="1" x14ac:dyDescent="0.35">
      <c r="B68" s="67"/>
      <c r="C68" s="91"/>
      <c r="E68" s="899" t="s">
        <v>763</v>
      </c>
      <c r="F68" s="899"/>
      <c r="G68" s="899"/>
      <c r="H68" s="899"/>
      <c r="I68" s="899" t="s">
        <v>762</v>
      </c>
      <c r="J68" s="899"/>
      <c r="K68" s="899"/>
      <c r="L68" s="899"/>
      <c r="M68" s="899" t="s">
        <v>761</v>
      </c>
      <c r="N68" s="899"/>
      <c r="O68" s="899"/>
      <c r="P68" s="899"/>
      <c r="Q68" s="899" t="s">
        <v>760</v>
      </c>
      <c r="R68" s="899"/>
      <c r="S68" s="899"/>
      <c r="T68" s="899"/>
      <c r="AG68" s="92"/>
    </row>
    <row r="69" spans="2:33" s="58" customFormat="1" ht="16.5" x14ac:dyDescent="0.45">
      <c r="B69" s="66" t="s">
        <v>445</v>
      </c>
      <c r="C69" s="94" t="s">
        <v>444</v>
      </c>
      <c r="D69" s="65" t="s">
        <v>443</v>
      </c>
      <c r="E69" s="63" t="s">
        <v>441</v>
      </c>
      <c r="F69" s="63" t="s">
        <v>440</v>
      </c>
      <c r="G69" s="63" t="s">
        <v>439</v>
      </c>
      <c r="H69" s="63" t="s">
        <v>438</v>
      </c>
      <c r="I69" s="63" t="s">
        <v>441</v>
      </c>
      <c r="J69" s="63" t="s">
        <v>440</v>
      </c>
      <c r="K69" s="63" t="s">
        <v>439</v>
      </c>
      <c r="L69" s="63" t="s">
        <v>438</v>
      </c>
      <c r="M69" s="63" t="s">
        <v>441</v>
      </c>
      <c r="N69" s="63" t="s">
        <v>440</v>
      </c>
      <c r="O69" s="63" t="s">
        <v>439</v>
      </c>
      <c r="P69" s="63" t="s">
        <v>438</v>
      </c>
      <c r="Q69" s="63" t="s">
        <v>441</v>
      </c>
      <c r="R69" s="63" t="s">
        <v>440</v>
      </c>
      <c r="S69" s="63" t="s">
        <v>439</v>
      </c>
      <c r="T69" s="63" t="s">
        <v>438</v>
      </c>
      <c r="AG69" s="92"/>
    </row>
    <row r="70" spans="2:33" s="58" customFormat="1" x14ac:dyDescent="0.35">
      <c r="B70" s="875" t="s">
        <v>759</v>
      </c>
      <c r="C70" s="913" t="s">
        <v>758</v>
      </c>
      <c r="D70" s="63" t="s">
        <v>474</v>
      </c>
      <c r="E70" s="176"/>
      <c r="F70" s="176"/>
      <c r="G70" s="176"/>
      <c r="H70" s="176"/>
      <c r="I70" s="175">
        <v>0.53649999999999998</v>
      </c>
      <c r="J70" s="175">
        <v>0.53083999999999998</v>
      </c>
      <c r="K70" s="175">
        <v>9.0000000000000006E-5</v>
      </c>
      <c r="L70" s="175">
        <v>5.5700000000000003E-3</v>
      </c>
      <c r="M70" s="175">
        <v>0.28948000000000002</v>
      </c>
      <c r="N70" s="175">
        <v>0.28665000000000002</v>
      </c>
      <c r="O70" s="175">
        <v>5.0000000000000002E-5</v>
      </c>
      <c r="P70" s="175">
        <v>2.7899999999999999E-3</v>
      </c>
      <c r="Q70" s="175">
        <v>0.57945999999999998</v>
      </c>
      <c r="R70" s="175">
        <v>0.57330000000000003</v>
      </c>
      <c r="S70" s="175">
        <v>1E-4</v>
      </c>
      <c r="T70" s="175">
        <v>6.0499999999999998E-3</v>
      </c>
      <c r="AG70" s="92"/>
    </row>
    <row r="71" spans="2:33" s="58" customFormat="1" x14ac:dyDescent="0.35">
      <c r="B71" s="875"/>
      <c r="C71" s="913"/>
      <c r="D71" s="63" t="s">
        <v>17</v>
      </c>
      <c r="E71" s="175">
        <v>0.5302</v>
      </c>
      <c r="F71" s="175">
        <v>0.52412000000000003</v>
      </c>
      <c r="G71" s="175">
        <v>1E-4</v>
      </c>
      <c r="H71" s="175">
        <v>5.9800000000000001E-3</v>
      </c>
      <c r="I71" s="175">
        <v>0.57577999999999996</v>
      </c>
      <c r="J71" s="175">
        <v>0.56969999999999998</v>
      </c>
      <c r="K71" s="175">
        <v>1E-4</v>
      </c>
      <c r="L71" s="175">
        <v>5.9800000000000001E-3</v>
      </c>
      <c r="M71" s="175">
        <v>0.62134999999999996</v>
      </c>
      <c r="N71" s="175">
        <v>0.61526999999999998</v>
      </c>
      <c r="O71" s="175">
        <v>1E-4</v>
      </c>
      <c r="P71" s="175">
        <v>5.9800000000000001E-3</v>
      </c>
      <c r="Q71" s="175">
        <v>0.57213000000000003</v>
      </c>
      <c r="R71" s="175">
        <v>0.56605000000000005</v>
      </c>
      <c r="S71" s="175">
        <v>1E-4</v>
      </c>
      <c r="T71" s="175">
        <v>5.9800000000000001E-3</v>
      </c>
      <c r="AG71" s="92"/>
    </row>
    <row r="72" spans="2:33" s="58" customFormat="1" x14ac:dyDescent="0.35">
      <c r="B72" s="875"/>
      <c r="C72" s="913"/>
      <c r="D72" s="63" t="s">
        <v>473</v>
      </c>
      <c r="E72" s="175">
        <v>0.85328000000000004</v>
      </c>
      <c r="F72" s="175">
        <v>0.84348999999999996</v>
      </c>
      <c r="G72" s="175">
        <v>1.6000000000000001E-4</v>
      </c>
      <c r="H72" s="175">
        <v>9.6200000000000001E-3</v>
      </c>
      <c r="I72" s="175">
        <v>0.92662</v>
      </c>
      <c r="J72" s="175">
        <v>0.91683999999999999</v>
      </c>
      <c r="K72" s="175">
        <v>1.6000000000000001E-4</v>
      </c>
      <c r="L72" s="175">
        <v>9.6200000000000001E-3</v>
      </c>
      <c r="M72" s="175">
        <v>0.99997000000000003</v>
      </c>
      <c r="N72" s="175">
        <v>0.99019000000000001</v>
      </c>
      <c r="O72" s="175">
        <v>1.6000000000000001E-4</v>
      </c>
      <c r="P72" s="175">
        <v>9.6200000000000001E-3</v>
      </c>
      <c r="Q72" s="175">
        <v>0.92076000000000002</v>
      </c>
      <c r="R72" s="175">
        <v>0.91096999999999995</v>
      </c>
      <c r="S72" s="175">
        <v>1.6000000000000001E-4</v>
      </c>
      <c r="T72" s="175">
        <v>9.6200000000000001E-3</v>
      </c>
      <c r="AG72" s="92"/>
    </row>
    <row r="73" spans="2:33" s="58" customFormat="1" x14ac:dyDescent="0.35">
      <c r="B73" s="875"/>
      <c r="C73" s="913" t="s">
        <v>757</v>
      </c>
      <c r="D73" s="63" t="s">
        <v>474</v>
      </c>
      <c r="E73" s="176"/>
      <c r="F73" s="176"/>
      <c r="G73" s="176"/>
      <c r="H73" s="176"/>
      <c r="I73" s="175">
        <v>0.28660000000000002</v>
      </c>
      <c r="J73" s="175">
        <v>0.28367999999999999</v>
      </c>
      <c r="K73" s="175">
        <v>5.0000000000000002E-5</v>
      </c>
      <c r="L73" s="175">
        <v>2.8700000000000002E-3</v>
      </c>
      <c r="M73" s="175">
        <v>0.16103000000000001</v>
      </c>
      <c r="N73" s="175">
        <v>0.15956999999999999</v>
      </c>
      <c r="O73" s="175">
        <v>2.0000000000000002E-5</v>
      </c>
      <c r="P73" s="175">
        <v>1.4400000000000001E-3</v>
      </c>
      <c r="Q73" s="175">
        <v>0.40478999999999998</v>
      </c>
      <c r="R73" s="175">
        <v>0.40049000000000001</v>
      </c>
      <c r="S73" s="175">
        <v>6.9999999999999994E-5</v>
      </c>
      <c r="T73" s="175">
        <v>4.2199999999999998E-3</v>
      </c>
      <c r="AG73" s="92"/>
    </row>
    <row r="74" spans="2:33" s="58" customFormat="1" x14ac:dyDescent="0.35">
      <c r="B74" s="875"/>
      <c r="C74" s="913"/>
      <c r="D74" s="63" t="s">
        <v>17</v>
      </c>
      <c r="E74" s="175">
        <v>0.63751999999999998</v>
      </c>
      <c r="F74" s="175">
        <v>0.63010999999999995</v>
      </c>
      <c r="G74" s="175">
        <v>1.2E-4</v>
      </c>
      <c r="H74" s="175">
        <v>7.2899999999999996E-3</v>
      </c>
      <c r="I74" s="175">
        <v>0.72753000000000001</v>
      </c>
      <c r="J74" s="175">
        <v>0.72011999999999998</v>
      </c>
      <c r="K74" s="175">
        <v>1.2E-4</v>
      </c>
      <c r="L74" s="175">
        <v>7.2899999999999996E-3</v>
      </c>
      <c r="M74" s="175">
        <v>0.81755</v>
      </c>
      <c r="N74" s="175">
        <v>0.81013999999999997</v>
      </c>
      <c r="O74" s="175">
        <v>1.2E-4</v>
      </c>
      <c r="P74" s="175">
        <v>7.2899999999999996E-3</v>
      </c>
      <c r="Q74" s="175">
        <v>0.69872999999999996</v>
      </c>
      <c r="R74" s="175">
        <v>0.69132000000000005</v>
      </c>
      <c r="S74" s="175">
        <v>1.2E-4</v>
      </c>
      <c r="T74" s="175">
        <v>7.2899999999999996E-3</v>
      </c>
      <c r="AG74" s="92"/>
    </row>
    <row r="75" spans="2:33" s="58" customFormat="1" x14ac:dyDescent="0.35">
      <c r="B75" s="875"/>
      <c r="C75" s="913"/>
      <c r="D75" s="63" t="s">
        <v>473</v>
      </c>
      <c r="E75" s="175">
        <v>1.02599</v>
      </c>
      <c r="F75" s="175">
        <v>1.01406</v>
      </c>
      <c r="G75" s="175">
        <v>2.0000000000000001E-4</v>
      </c>
      <c r="H75" s="175">
        <v>1.1730000000000001E-2</v>
      </c>
      <c r="I75" s="175">
        <v>1.1708499999999999</v>
      </c>
      <c r="J75" s="175">
        <v>1.15892</v>
      </c>
      <c r="K75" s="175">
        <v>2.0000000000000001E-4</v>
      </c>
      <c r="L75" s="175">
        <v>1.1730000000000001E-2</v>
      </c>
      <c r="M75" s="175">
        <v>1.31572</v>
      </c>
      <c r="N75" s="175">
        <v>1.30379</v>
      </c>
      <c r="O75" s="175">
        <v>2.0000000000000001E-4</v>
      </c>
      <c r="P75" s="175">
        <v>1.1730000000000001E-2</v>
      </c>
      <c r="Q75" s="175">
        <v>1.1245000000000001</v>
      </c>
      <c r="R75" s="175">
        <v>1.11256</v>
      </c>
      <c r="S75" s="175">
        <v>2.0000000000000001E-4</v>
      </c>
      <c r="T75" s="175">
        <v>1.1730000000000001E-2</v>
      </c>
      <c r="AG75" s="92"/>
    </row>
    <row r="76" spans="2:33" s="58" customFormat="1" x14ac:dyDescent="0.35">
      <c r="B76" s="875"/>
      <c r="C76" s="913" t="s">
        <v>756</v>
      </c>
      <c r="D76" s="63" t="s">
        <v>474</v>
      </c>
      <c r="E76" s="176"/>
      <c r="F76" s="176"/>
      <c r="G76" s="176"/>
      <c r="H76" s="176"/>
      <c r="I76" s="175">
        <v>0.24278</v>
      </c>
      <c r="J76" s="175">
        <v>0.24013000000000001</v>
      </c>
      <c r="K76" s="175">
        <v>4.0000000000000003E-5</v>
      </c>
      <c r="L76" s="175">
        <v>2.6099999999999999E-3</v>
      </c>
      <c r="M76" s="175">
        <v>0.14299999999999999</v>
      </c>
      <c r="N76" s="175">
        <v>0.14168</v>
      </c>
      <c r="O76" s="175">
        <v>2.0000000000000002E-5</v>
      </c>
      <c r="P76" s="175">
        <v>1.2999999999999999E-3</v>
      </c>
      <c r="Q76" s="175">
        <v>0.21598000000000001</v>
      </c>
      <c r="R76" s="175">
        <v>0.21368999999999999</v>
      </c>
      <c r="S76" s="175">
        <v>4.0000000000000003E-5</v>
      </c>
      <c r="T76" s="175">
        <v>2.2599999999999999E-3</v>
      </c>
      <c r="AG76" s="92"/>
    </row>
    <row r="77" spans="2:33" s="58" customFormat="1" x14ac:dyDescent="0.35">
      <c r="B77" s="875"/>
      <c r="C77" s="913"/>
      <c r="D77" s="63" t="s">
        <v>17</v>
      </c>
      <c r="E77" s="175">
        <v>0.91180000000000005</v>
      </c>
      <c r="F77" s="175">
        <v>0.89968999999999999</v>
      </c>
      <c r="G77" s="175">
        <v>2.0000000000000001E-4</v>
      </c>
      <c r="H77" s="175">
        <v>1.191E-2</v>
      </c>
      <c r="I77" s="175">
        <v>1.1092900000000001</v>
      </c>
      <c r="J77" s="175">
        <v>1.09718</v>
      </c>
      <c r="K77" s="175">
        <v>2.0000000000000001E-4</v>
      </c>
      <c r="L77" s="175">
        <v>1.191E-2</v>
      </c>
      <c r="M77" s="175">
        <v>1.3067800000000001</v>
      </c>
      <c r="N77" s="175">
        <v>1.29467</v>
      </c>
      <c r="O77" s="175">
        <v>2.0000000000000001E-4</v>
      </c>
      <c r="P77" s="175">
        <v>1.191E-2</v>
      </c>
      <c r="Q77" s="175">
        <v>1.1399300000000001</v>
      </c>
      <c r="R77" s="175">
        <v>1.12781</v>
      </c>
      <c r="S77" s="175">
        <v>2.0000000000000001E-4</v>
      </c>
      <c r="T77" s="175">
        <v>1.191E-2</v>
      </c>
      <c r="AG77" s="92"/>
    </row>
    <row r="78" spans="2:33" s="58" customFormat="1" x14ac:dyDescent="0.35">
      <c r="B78" s="875"/>
      <c r="C78" s="913"/>
      <c r="D78" s="63" t="s">
        <v>473</v>
      </c>
      <c r="E78" s="175">
        <v>1.4674</v>
      </c>
      <c r="F78" s="175">
        <v>1.44791</v>
      </c>
      <c r="G78" s="175">
        <v>3.3E-4</v>
      </c>
      <c r="H78" s="175">
        <v>1.916E-2</v>
      </c>
      <c r="I78" s="175">
        <v>1.7852300000000001</v>
      </c>
      <c r="J78" s="175">
        <v>1.7657400000000001</v>
      </c>
      <c r="K78" s="175">
        <v>3.3E-4</v>
      </c>
      <c r="L78" s="175">
        <v>1.916E-2</v>
      </c>
      <c r="M78" s="175">
        <v>2.1030700000000002</v>
      </c>
      <c r="N78" s="175">
        <v>2.0835699999999999</v>
      </c>
      <c r="O78" s="175">
        <v>3.3E-4</v>
      </c>
      <c r="P78" s="175">
        <v>1.916E-2</v>
      </c>
      <c r="Q78" s="175">
        <v>1.83453</v>
      </c>
      <c r="R78" s="175">
        <v>1.81504</v>
      </c>
      <c r="S78" s="175">
        <v>3.3E-4</v>
      </c>
      <c r="T78" s="175">
        <v>1.916E-2</v>
      </c>
      <c r="AG78" s="92"/>
    </row>
    <row r="79" spans="2:33" s="58" customFormat="1" x14ac:dyDescent="0.35">
      <c r="B79" s="875"/>
      <c r="C79" s="913" t="s">
        <v>755</v>
      </c>
      <c r="D79" s="63" t="s">
        <v>474</v>
      </c>
      <c r="E79" s="176"/>
      <c r="F79" s="176"/>
      <c r="G79" s="176"/>
      <c r="H79" s="176"/>
      <c r="I79" s="175">
        <v>0.26285999999999998</v>
      </c>
      <c r="J79" s="175">
        <v>0.26001000000000002</v>
      </c>
      <c r="K79" s="175">
        <v>5.0000000000000002E-5</v>
      </c>
      <c r="L79" s="175">
        <v>2.8E-3</v>
      </c>
      <c r="M79" s="175">
        <v>0.15282999999999999</v>
      </c>
      <c r="N79" s="175">
        <v>0.15140000000000001</v>
      </c>
      <c r="O79" s="175">
        <v>2.0000000000000002E-5</v>
      </c>
      <c r="P79" s="175">
        <v>1.4E-3</v>
      </c>
      <c r="Q79" s="175">
        <v>0.24739</v>
      </c>
      <c r="R79" s="175">
        <v>0.24476000000000001</v>
      </c>
      <c r="S79" s="175">
        <v>4.0000000000000003E-5</v>
      </c>
      <c r="T79" s="175">
        <v>2.5799999999999998E-3</v>
      </c>
      <c r="AG79" s="92"/>
    </row>
    <row r="80" spans="2:33" s="58" customFormat="1" x14ac:dyDescent="0.35">
      <c r="B80" s="875"/>
      <c r="C80" s="913"/>
      <c r="D80" s="63" t="s">
        <v>17</v>
      </c>
      <c r="E80" s="175">
        <v>0.79063000000000005</v>
      </c>
      <c r="F80" s="175">
        <v>0.78047999999999995</v>
      </c>
      <c r="G80" s="175">
        <v>1.7000000000000001E-4</v>
      </c>
      <c r="H80" s="175">
        <v>9.9900000000000006E-3</v>
      </c>
      <c r="I80" s="175">
        <v>0.94008000000000003</v>
      </c>
      <c r="J80" s="175">
        <v>0.92991999999999997</v>
      </c>
      <c r="K80" s="175">
        <v>1.7000000000000001E-4</v>
      </c>
      <c r="L80" s="175">
        <v>9.9900000000000006E-3</v>
      </c>
      <c r="M80" s="175">
        <v>1.08952</v>
      </c>
      <c r="N80" s="175">
        <v>1.0793600000000001</v>
      </c>
      <c r="O80" s="175">
        <v>1.7000000000000001E-4</v>
      </c>
      <c r="P80" s="175">
        <v>9.9900000000000006E-3</v>
      </c>
      <c r="Q80" s="175">
        <v>0.95603000000000005</v>
      </c>
      <c r="R80" s="175">
        <v>0.94586999999999999</v>
      </c>
      <c r="S80" s="175">
        <v>1.7000000000000001E-4</v>
      </c>
      <c r="T80" s="175">
        <v>9.9900000000000006E-3</v>
      </c>
      <c r="AG80" s="92"/>
    </row>
    <row r="81" spans="2:33" s="58" customFormat="1" x14ac:dyDescent="0.35">
      <c r="B81" s="875"/>
      <c r="C81" s="913"/>
      <c r="D81" s="63" t="s">
        <v>473</v>
      </c>
      <c r="E81" s="175">
        <v>1.2724</v>
      </c>
      <c r="F81" s="175">
        <v>1.25606</v>
      </c>
      <c r="G81" s="175">
        <v>2.7E-4</v>
      </c>
      <c r="H81" s="175">
        <v>1.6070000000000001E-2</v>
      </c>
      <c r="I81" s="175">
        <v>1.51291</v>
      </c>
      <c r="J81" s="175">
        <v>1.4965599999999999</v>
      </c>
      <c r="K81" s="175">
        <v>2.7E-4</v>
      </c>
      <c r="L81" s="175">
        <v>1.6070000000000001E-2</v>
      </c>
      <c r="M81" s="175">
        <v>1.7534099999999999</v>
      </c>
      <c r="N81" s="175">
        <v>1.73706</v>
      </c>
      <c r="O81" s="175">
        <v>2.7E-4</v>
      </c>
      <c r="P81" s="175">
        <v>1.6070000000000001E-2</v>
      </c>
      <c r="Q81" s="175">
        <v>1.5385800000000001</v>
      </c>
      <c r="R81" s="175">
        <v>1.52223</v>
      </c>
      <c r="S81" s="175">
        <v>2.7E-4</v>
      </c>
      <c r="T81" s="175">
        <v>1.6070000000000001E-2</v>
      </c>
      <c r="AG81" s="92"/>
    </row>
    <row r="82" spans="2:33" s="58" customFormat="1" x14ac:dyDescent="0.35">
      <c r="B82" s="875"/>
      <c r="C82" s="913" t="s">
        <v>754</v>
      </c>
      <c r="D82" s="63" t="s">
        <v>474</v>
      </c>
      <c r="E82" s="176"/>
      <c r="F82" s="176"/>
      <c r="G82" s="176"/>
      <c r="H82" s="176"/>
      <c r="I82" s="175">
        <v>0.14129</v>
      </c>
      <c r="J82" s="175">
        <v>0.13913</v>
      </c>
      <c r="K82" s="175">
        <v>2.0000000000000002E-5</v>
      </c>
      <c r="L82" s="175">
        <v>2.14E-3</v>
      </c>
      <c r="M82" s="175">
        <v>8.4559999999999996E-2</v>
      </c>
      <c r="N82" s="175">
        <v>8.3479999999999999E-2</v>
      </c>
      <c r="O82" s="175">
        <v>1.0000000000000001E-5</v>
      </c>
      <c r="P82" s="175">
        <v>1.07E-3</v>
      </c>
      <c r="Q82" s="175">
        <v>0.14602000000000001</v>
      </c>
      <c r="R82" s="175">
        <v>0.14377000000000001</v>
      </c>
      <c r="S82" s="175">
        <v>2.0000000000000002E-5</v>
      </c>
      <c r="T82" s="175">
        <v>2.2300000000000002E-3</v>
      </c>
      <c r="AG82" s="92"/>
    </row>
    <row r="83" spans="2:33" s="58" customFormat="1" x14ac:dyDescent="0.35">
      <c r="B83" s="875"/>
      <c r="C83" s="913"/>
      <c r="D83" s="63" t="s">
        <v>17</v>
      </c>
      <c r="E83" s="175">
        <v>0.72055999999999998</v>
      </c>
      <c r="F83" s="175">
        <v>0.70687</v>
      </c>
      <c r="G83" s="175">
        <v>1.1E-4</v>
      </c>
      <c r="H83" s="175">
        <v>1.359E-2</v>
      </c>
      <c r="I83" s="175">
        <v>0.89727999999999997</v>
      </c>
      <c r="J83" s="175">
        <v>0.88358999999999999</v>
      </c>
      <c r="K83" s="175">
        <v>1.1E-4</v>
      </c>
      <c r="L83" s="175">
        <v>1.359E-2</v>
      </c>
      <c r="M83" s="175">
        <v>1.0740000000000001</v>
      </c>
      <c r="N83" s="175">
        <v>1.0603100000000001</v>
      </c>
      <c r="O83" s="175">
        <v>1.1E-4</v>
      </c>
      <c r="P83" s="175">
        <v>1.359E-2</v>
      </c>
      <c r="Q83" s="175">
        <v>0.89020999999999995</v>
      </c>
      <c r="R83" s="175">
        <v>0.87651999999999997</v>
      </c>
      <c r="S83" s="175">
        <v>1.1E-4</v>
      </c>
      <c r="T83" s="175">
        <v>1.359E-2</v>
      </c>
      <c r="AG83" s="92"/>
    </row>
    <row r="84" spans="2:33" s="58" customFormat="1" x14ac:dyDescent="0.35">
      <c r="B84" s="875"/>
      <c r="C84" s="913"/>
      <c r="D84" s="63" t="s">
        <v>473</v>
      </c>
      <c r="E84" s="175">
        <v>1.1596299999999999</v>
      </c>
      <c r="F84" s="175">
        <v>1.1375999999999999</v>
      </c>
      <c r="G84" s="175">
        <v>1.7000000000000001E-4</v>
      </c>
      <c r="H84" s="175">
        <v>2.1860000000000001E-2</v>
      </c>
      <c r="I84" s="175">
        <v>1.4440299999999999</v>
      </c>
      <c r="J84" s="175">
        <v>1.4219999999999999</v>
      </c>
      <c r="K84" s="175">
        <v>1.7000000000000001E-4</v>
      </c>
      <c r="L84" s="175">
        <v>2.1860000000000001E-2</v>
      </c>
      <c r="M84" s="175">
        <v>1.7284299999999999</v>
      </c>
      <c r="N84" s="175">
        <v>1.7063999999999999</v>
      </c>
      <c r="O84" s="175">
        <v>1.7000000000000001E-4</v>
      </c>
      <c r="P84" s="175">
        <v>2.1860000000000001E-2</v>
      </c>
      <c r="Q84" s="175">
        <v>1.43266</v>
      </c>
      <c r="R84" s="175">
        <v>1.41062</v>
      </c>
      <c r="S84" s="175">
        <v>1.7000000000000001E-4</v>
      </c>
      <c r="T84" s="175">
        <v>2.1860000000000001E-2</v>
      </c>
      <c r="AG84" s="92"/>
    </row>
    <row r="85" spans="2:33" s="58" customFormat="1" x14ac:dyDescent="0.35">
      <c r="B85" s="875"/>
      <c r="C85" s="913" t="s">
        <v>753</v>
      </c>
      <c r="D85" s="63" t="s">
        <v>474</v>
      </c>
      <c r="E85" s="176"/>
      <c r="F85" s="176"/>
      <c r="G85" s="176"/>
      <c r="H85" s="176"/>
      <c r="I85" s="175">
        <v>0.10979999999999999</v>
      </c>
      <c r="J85" s="175">
        <v>0.10800999999999999</v>
      </c>
      <c r="K85" s="175">
        <v>1.0000000000000001E-5</v>
      </c>
      <c r="L85" s="175">
        <v>1.7799999999999999E-3</v>
      </c>
      <c r="M85" s="175">
        <v>6.8400000000000002E-2</v>
      </c>
      <c r="N85" s="175">
        <v>6.7500000000000004E-2</v>
      </c>
      <c r="O85" s="175">
        <v>1.0000000000000001E-5</v>
      </c>
      <c r="P85" s="175">
        <v>8.8999999999999995E-4</v>
      </c>
      <c r="Q85" s="175">
        <v>9.2719999999999997E-2</v>
      </c>
      <c r="R85" s="175">
        <v>9.1289999999999996E-2</v>
      </c>
      <c r="S85" s="175">
        <v>1.0000000000000001E-5</v>
      </c>
      <c r="T85" s="175">
        <v>1.41E-3</v>
      </c>
      <c r="AG85" s="92"/>
    </row>
    <row r="86" spans="2:33" s="58" customFormat="1" x14ac:dyDescent="0.35">
      <c r="B86" s="875"/>
      <c r="C86" s="913"/>
      <c r="D86" s="63" t="s">
        <v>17</v>
      </c>
      <c r="E86" s="175">
        <v>0.75122999999999995</v>
      </c>
      <c r="F86" s="175">
        <v>0.73494000000000004</v>
      </c>
      <c r="G86" s="175">
        <v>1.2999999999999999E-4</v>
      </c>
      <c r="H86" s="175">
        <v>1.617E-2</v>
      </c>
      <c r="I86" s="175">
        <v>0.99621000000000004</v>
      </c>
      <c r="J86" s="175">
        <v>0.97990999999999995</v>
      </c>
      <c r="K86" s="175">
        <v>1.2999999999999999E-4</v>
      </c>
      <c r="L86" s="175">
        <v>1.617E-2</v>
      </c>
      <c r="M86" s="175">
        <v>1.2411799999999999</v>
      </c>
      <c r="N86" s="175">
        <v>1.22489</v>
      </c>
      <c r="O86" s="175">
        <v>1.2999999999999999E-4</v>
      </c>
      <c r="P86" s="175">
        <v>1.617E-2</v>
      </c>
      <c r="Q86" s="175">
        <v>1.0599000000000001</v>
      </c>
      <c r="R86" s="175">
        <v>1.0436099999999999</v>
      </c>
      <c r="S86" s="175">
        <v>1.2999999999999999E-4</v>
      </c>
      <c r="T86" s="175">
        <v>1.617E-2</v>
      </c>
      <c r="AG86" s="92"/>
    </row>
    <row r="87" spans="2:33" s="58" customFormat="1" x14ac:dyDescent="0.35">
      <c r="B87" s="875"/>
      <c r="C87" s="913"/>
      <c r="D87" s="63" t="s">
        <v>473</v>
      </c>
      <c r="E87" s="175">
        <v>1.2089799999999999</v>
      </c>
      <c r="F87" s="175">
        <v>1.18276</v>
      </c>
      <c r="G87" s="175">
        <v>2.0000000000000001E-4</v>
      </c>
      <c r="H87" s="175">
        <v>2.6020000000000001E-2</v>
      </c>
      <c r="I87" s="175">
        <v>1.60324</v>
      </c>
      <c r="J87" s="175">
        <v>1.5770200000000001</v>
      </c>
      <c r="K87" s="175">
        <v>2.0000000000000001E-4</v>
      </c>
      <c r="L87" s="175">
        <v>2.6020000000000001E-2</v>
      </c>
      <c r="M87" s="175">
        <v>1.99749</v>
      </c>
      <c r="N87" s="175">
        <v>1.9712700000000001</v>
      </c>
      <c r="O87" s="175">
        <v>2.0000000000000001E-4</v>
      </c>
      <c r="P87" s="175">
        <v>2.6020000000000001E-2</v>
      </c>
      <c r="Q87" s="175">
        <v>1.70574</v>
      </c>
      <c r="R87" s="175">
        <v>1.67953</v>
      </c>
      <c r="S87" s="175">
        <v>2.0000000000000001E-4</v>
      </c>
      <c r="T87" s="175">
        <v>2.6020000000000001E-2</v>
      </c>
      <c r="AG87" s="92"/>
    </row>
    <row r="88" spans="2:33" s="58" customFormat="1" x14ac:dyDescent="0.35">
      <c r="B88" s="875"/>
      <c r="C88" s="913" t="s">
        <v>752</v>
      </c>
      <c r="D88" s="63" t="s">
        <v>474</v>
      </c>
      <c r="E88" s="176"/>
      <c r="F88" s="176"/>
      <c r="G88" s="176"/>
      <c r="H88" s="176"/>
      <c r="I88" s="175">
        <v>0.1105</v>
      </c>
      <c r="J88" s="175">
        <v>0.1087</v>
      </c>
      <c r="K88" s="175">
        <v>1.0000000000000001E-5</v>
      </c>
      <c r="L88" s="175">
        <v>1.7899999999999999E-3</v>
      </c>
      <c r="M88" s="175">
        <v>6.8760000000000002E-2</v>
      </c>
      <c r="N88" s="175">
        <v>6.7860000000000004E-2</v>
      </c>
      <c r="O88" s="175">
        <v>1.0000000000000001E-5</v>
      </c>
      <c r="P88" s="175">
        <v>8.8999999999999995E-4</v>
      </c>
      <c r="Q88" s="175">
        <v>9.3899999999999997E-2</v>
      </c>
      <c r="R88" s="175">
        <v>9.2460000000000001E-2</v>
      </c>
      <c r="S88" s="175">
        <v>1.0000000000000001E-5</v>
      </c>
      <c r="T88" s="175">
        <v>1.4300000000000001E-3</v>
      </c>
      <c r="AG88" s="92"/>
    </row>
    <row r="89" spans="2:33" s="58" customFormat="1" x14ac:dyDescent="0.35">
      <c r="B89" s="875"/>
      <c r="C89" s="913"/>
      <c r="D89" s="63" t="s">
        <v>17</v>
      </c>
      <c r="E89" s="175">
        <v>0.74997000000000003</v>
      </c>
      <c r="F89" s="175">
        <v>0.73379000000000005</v>
      </c>
      <c r="G89" s="175">
        <v>1.2999999999999999E-4</v>
      </c>
      <c r="H89" s="175">
        <v>1.6060000000000001E-2</v>
      </c>
      <c r="I89" s="175">
        <v>0.99216000000000004</v>
      </c>
      <c r="J89" s="175">
        <v>0.97597</v>
      </c>
      <c r="K89" s="175">
        <v>1.2999999999999999E-4</v>
      </c>
      <c r="L89" s="175">
        <v>1.6060000000000001E-2</v>
      </c>
      <c r="M89" s="175">
        <v>1.23434</v>
      </c>
      <c r="N89" s="175">
        <v>1.2181500000000001</v>
      </c>
      <c r="O89" s="175">
        <v>1.2999999999999999E-4</v>
      </c>
      <c r="P89" s="175">
        <v>1.6060000000000001E-2</v>
      </c>
      <c r="Q89" s="175">
        <v>1.0529500000000001</v>
      </c>
      <c r="R89" s="175">
        <v>1.03677</v>
      </c>
      <c r="S89" s="175">
        <v>1.2999999999999999E-4</v>
      </c>
      <c r="T89" s="175">
        <v>1.6060000000000001E-2</v>
      </c>
      <c r="AG89" s="92"/>
    </row>
    <row r="90" spans="2:33" s="58" customFormat="1" x14ac:dyDescent="0.35">
      <c r="B90" s="875"/>
      <c r="C90" s="913"/>
      <c r="D90" s="63" t="s">
        <v>473</v>
      </c>
      <c r="E90" s="175">
        <v>1.20696</v>
      </c>
      <c r="F90" s="175">
        <v>1.18092</v>
      </c>
      <c r="G90" s="175">
        <v>2.0000000000000001E-4</v>
      </c>
      <c r="H90" s="175">
        <v>2.5850000000000001E-2</v>
      </c>
      <c r="I90" s="175">
        <v>1.5967199999999999</v>
      </c>
      <c r="J90" s="175">
        <v>1.57067</v>
      </c>
      <c r="K90" s="175">
        <v>2.0000000000000001E-4</v>
      </c>
      <c r="L90" s="175">
        <v>2.5850000000000001E-2</v>
      </c>
      <c r="M90" s="175">
        <v>1.98648</v>
      </c>
      <c r="N90" s="175">
        <v>1.9604299999999999</v>
      </c>
      <c r="O90" s="175">
        <v>2.0000000000000001E-4</v>
      </c>
      <c r="P90" s="175">
        <v>2.5850000000000001E-2</v>
      </c>
      <c r="Q90" s="175">
        <v>1.6945600000000001</v>
      </c>
      <c r="R90" s="175">
        <v>1.6685099999999999</v>
      </c>
      <c r="S90" s="175">
        <v>2.0000000000000001E-4</v>
      </c>
      <c r="T90" s="175">
        <v>2.5850000000000001E-2</v>
      </c>
      <c r="AG90" s="92"/>
    </row>
    <row r="91" spans="2:33" s="58" customFormat="1" x14ac:dyDescent="0.35">
      <c r="B91" s="875"/>
      <c r="C91" s="913" t="s">
        <v>751</v>
      </c>
      <c r="D91" s="63" t="s">
        <v>474</v>
      </c>
      <c r="E91" s="176"/>
      <c r="F91" s="176"/>
      <c r="G91" s="176"/>
      <c r="H91" s="176"/>
      <c r="I91" s="175">
        <v>0.14235999999999999</v>
      </c>
      <c r="J91" s="175">
        <v>0.14033999999999999</v>
      </c>
      <c r="K91" s="175">
        <v>2.0000000000000002E-5</v>
      </c>
      <c r="L91" s="175">
        <v>2E-3</v>
      </c>
      <c r="M91" s="175">
        <v>8.6389999999999995E-2</v>
      </c>
      <c r="N91" s="175">
        <v>8.5379999999999998E-2</v>
      </c>
      <c r="O91" s="175">
        <v>1.0000000000000001E-5</v>
      </c>
      <c r="P91" s="175">
        <v>1E-3</v>
      </c>
      <c r="Q91" s="175">
        <v>0.12587999999999999</v>
      </c>
      <c r="R91" s="175">
        <v>0.12418999999999999</v>
      </c>
      <c r="S91" s="175">
        <v>2.0000000000000002E-5</v>
      </c>
      <c r="T91" s="175">
        <v>1.67E-3</v>
      </c>
      <c r="AG91" s="92"/>
    </row>
    <row r="92" spans="2:33" s="58" customFormat="1" x14ac:dyDescent="0.35">
      <c r="B92" s="875"/>
      <c r="C92" s="913"/>
      <c r="D92" s="63" t="s">
        <v>17</v>
      </c>
      <c r="E92" s="175">
        <v>0.76736000000000004</v>
      </c>
      <c r="F92" s="175">
        <v>0.75378000000000001</v>
      </c>
      <c r="G92" s="175">
        <v>1.3999999999999999E-4</v>
      </c>
      <c r="H92" s="175">
        <v>1.3440000000000001E-2</v>
      </c>
      <c r="I92" s="175">
        <v>0.97016999999999998</v>
      </c>
      <c r="J92" s="175">
        <v>0.95659000000000005</v>
      </c>
      <c r="K92" s="175">
        <v>1.3999999999999999E-4</v>
      </c>
      <c r="L92" s="175">
        <v>1.3440000000000001E-2</v>
      </c>
      <c r="M92" s="175">
        <v>1.1729799999999999</v>
      </c>
      <c r="N92" s="175">
        <v>1.1594</v>
      </c>
      <c r="O92" s="175">
        <v>1.3999999999999999E-4</v>
      </c>
      <c r="P92" s="175">
        <v>1.3440000000000001E-2</v>
      </c>
      <c r="Q92" s="175">
        <v>1.0119199999999999</v>
      </c>
      <c r="R92" s="175">
        <v>0.99834000000000001</v>
      </c>
      <c r="S92" s="175">
        <v>1.3999999999999999E-4</v>
      </c>
      <c r="T92" s="175">
        <v>1.3440000000000001E-2</v>
      </c>
      <c r="AG92" s="92"/>
    </row>
    <row r="93" spans="2:33" s="58" customFormat="1" x14ac:dyDescent="0.35">
      <c r="B93" s="875"/>
      <c r="C93" s="913"/>
      <c r="D93" s="63" t="s">
        <v>473</v>
      </c>
      <c r="E93" s="175">
        <v>1.23495</v>
      </c>
      <c r="F93" s="175">
        <v>1.21309</v>
      </c>
      <c r="G93" s="175">
        <v>2.3000000000000001E-4</v>
      </c>
      <c r="H93" s="175">
        <v>2.162E-2</v>
      </c>
      <c r="I93" s="175">
        <v>1.56134</v>
      </c>
      <c r="J93" s="175">
        <v>1.53948</v>
      </c>
      <c r="K93" s="175">
        <v>2.3000000000000001E-4</v>
      </c>
      <c r="L93" s="175">
        <v>2.162E-2</v>
      </c>
      <c r="M93" s="175">
        <v>1.8877299999999999</v>
      </c>
      <c r="N93" s="175">
        <v>1.8658699999999999</v>
      </c>
      <c r="O93" s="175">
        <v>2.3000000000000001E-4</v>
      </c>
      <c r="P93" s="175">
        <v>2.162E-2</v>
      </c>
      <c r="Q93" s="175">
        <v>1.62852</v>
      </c>
      <c r="R93" s="175">
        <v>1.60666</v>
      </c>
      <c r="S93" s="175">
        <v>2.3000000000000001E-4</v>
      </c>
      <c r="T93" s="175">
        <v>2.162E-2</v>
      </c>
      <c r="AG93" s="92"/>
    </row>
    <row r="94" spans="2:33" s="58" customFormat="1" x14ac:dyDescent="0.35">
      <c r="B94" s="67"/>
      <c r="C94" s="91"/>
    </row>
    <row r="95" spans="2:33" s="58" customFormat="1" x14ac:dyDescent="0.35">
      <c r="B95" s="67"/>
      <c r="C95" s="91"/>
      <c r="E95" s="92"/>
      <c r="F95" s="92"/>
      <c r="G95" s="92"/>
      <c r="H95" s="92"/>
      <c r="I95" s="92"/>
      <c r="J95" s="92"/>
      <c r="K95" s="92"/>
      <c r="L95" s="92"/>
    </row>
    <row r="96" spans="2:33" s="58" customFormat="1" x14ac:dyDescent="0.35">
      <c r="B96" s="67"/>
      <c r="C96" s="91"/>
      <c r="E96" s="899" t="s">
        <v>750</v>
      </c>
      <c r="F96" s="899"/>
      <c r="G96" s="899"/>
      <c r="H96" s="899"/>
      <c r="I96" s="899" t="s">
        <v>749</v>
      </c>
      <c r="J96" s="899"/>
      <c r="K96" s="899"/>
      <c r="L96" s="899"/>
    </row>
    <row r="97" spans="2:33" s="58" customFormat="1" ht="16.5" x14ac:dyDescent="0.45">
      <c r="B97" s="66" t="s">
        <v>445</v>
      </c>
      <c r="C97" s="94" t="s">
        <v>444</v>
      </c>
      <c r="D97" s="65" t="s">
        <v>443</v>
      </c>
      <c r="E97" s="63" t="s">
        <v>441</v>
      </c>
      <c r="F97" s="63" t="s">
        <v>440</v>
      </c>
      <c r="G97" s="63" t="s">
        <v>439</v>
      </c>
      <c r="H97" s="63" t="s">
        <v>438</v>
      </c>
      <c r="I97" s="63" t="s">
        <v>441</v>
      </c>
      <c r="J97" s="63" t="s">
        <v>440</v>
      </c>
      <c r="K97" s="63" t="s">
        <v>439</v>
      </c>
      <c r="L97" s="63" t="s">
        <v>438</v>
      </c>
    </row>
    <row r="98" spans="2:33" s="58" customFormat="1" x14ac:dyDescent="0.35">
      <c r="B98" s="875" t="s">
        <v>748</v>
      </c>
      <c r="C98" s="174" t="s">
        <v>635</v>
      </c>
      <c r="D98" s="63" t="s">
        <v>474</v>
      </c>
      <c r="E98" s="163">
        <v>4.4936300000000005</v>
      </c>
      <c r="F98" s="163">
        <v>4.4694900000000004</v>
      </c>
      <c r="G98" s="163">
        <v>1.8799999999999999E-3</v>
      </c>
      <c r="H98" s="163">
        <v>2.2259999999999999E-2</v>
      </c>
      <c r="I98" s="163">
        <v>2.3765000000000001</v>
      </c>
      <c r="J98" s="163">
        <v>2.35236</v>
      </c>
      <c r="K98" s="163">
        <v>1.8799999999999999E-3</v>
      </c>
      <c r="L98" s="163">
        <v>2.2259999999999999E-2</v>
      </c>
    </row>
    <row r="99" spans="2:33" s="58" customFormat="1" x14ac:dyDescent="0.35">
      <c r="B99" s="875"/>
      <c r="C99" s="174" t="s">
        <v>634</v>
      </c>
      <c r="D99" s="63" t="s">
        <v>474</v>
      </c>
      <c r="E99" s="163">
        <v>2.3022900000000002</v>
      </c>
      <c r="F99" s="163">
        <v>2.2907999999999999</v>
      </c>
      <c r="G99" s="163">
        <v>8.0000000000000007E-5</v>
      </c>
      <c r="H99" s="163">
        <v>1.141E-2</v>
      </c>
      <c r="I99" s="163">
        <v>1.2171700000000001</v>
      </c>
      <c r="J99" s="163">
        <v>1.2056800000000001</v>
      </c>
      <c r="K99" s="163">
        <v>8.0000000000000007E-5</v>
      </c>
      <c r="L99" s="163">
        <v>1.141E-2</v>
      </c>
    </row>
    <row r="100" spans="2:33" s="58" customFormat="1" ht="22.4" customHeight="1" x14ac:dyDescent="0.35">
      <c r="B100" s="875"/>
      <c r="C100" s="174" t="s">
        <v>633</v>
      </c>
      <c r="D100" s="63" t="s">
        <v>474</v>
      </c>
      <c r="E100" s="163">
        <v>1.0189000000000001</v>
      </c>
      <c r="F100" s="163">
        <v>1.0138100000000001</v>
      </c>
      <c r="G100" s="163">
        <v>4.0000000000000003E-5</v>
      </c>
      <c r="H100" s="163">
        <v>5.0499999999999998E-3</v>
      </c>
      <c r="I100" s="163">
        <v>0.53867000000000009</v>
      </c>
      <c r="J100" s="163">
        <v>0.53358000000000005</v>
      </c>
      <c r="K100" s="163">
        <v>4.0000000000000003E-5</v>
      </c>
      <c r="L100" s="163">
        <v>5.0499999999999998E-3</v>
      </c>
    </row>
    <row r="101" spans="2:33" s="58" customFormat="1" ht="33" customHeight="1" x14ac:dyDescent="0.35">
      <c r="B101" s="875"/>
      <c r="C101" s="174" t="s">
        <v>632</v>
      </c>
      <c r="D101" s="63" t="s">
        <v>474</v>
      </c>
      <c r="E101" s="163">
        <v>1.0189000000000001</v>
      </c>
      <c r="F101" s="163">
        <v>1.0138100000000001</v>
      </c>
      <c r="G101" s="163">
        <v>4.0000000000000003E-5</v>
      </c>
      <c r="H101" s="163">
        <v>5.0499999999999998E-3</v>
      </c>
      <c r="I101" s="163">
        <v>0.53867000000000009</v>
      </c>
      <c r="J101" s="163">
        <v>0.53358000000000005</v>
      </c>
      <c r="K101" s="163">
        <v>4.0000000000000003E-5</v>
      </c>
      <c r="L101" s="163">
        <v>5.0499999999999998E-3</v>
      </c>
    </row>
    <row r="102" spans="2:33" s="58" customFormat="1" x14ac:dyDescent="0.35">
      <c r="B102" s="67"/>
      <c r="C102" s="91"/>
    </row>
    <row r="103" spans="2:33" s="58" customFormat="1" x14ac:dyDescent="0.35">
      <c r="B103" s="67"/>
      <c r="C103" s="91"/>
    </row>
    <row r="104" spans="2:33" s="58" customFormat="1" x14ac:dyDescent="0.35">
      <c r="B104" s="67"/>
      <c r="C104" s="91"/>
    </row>
    <row r="105" spans="2:33" s="58" customFormat="1" ht="16.5" x14ac:dyDescent="0.45">
      <c r="B105" s="66" t="s">
        <v>445</v>
      </c>
      <c r="C105" s="94" t="s">
        <v>444</v>
      </c>
      <c r="D105" s="65" t="s">
        <v>443</v>
      </c>
      <c r="E105" s="63" t="s">
        <v>441</v>
      </c>
      <c r="F105" s="63" t="s">
        <v>440</v>
      </c>
      <c r="G105" s="63" t="s">
        <v>439</v>
      </c>
      <c r="H105" s="63" t="s">
        <v>438</v>
      </c>
    </row>
    <row r="106" spans="2:33" s="58" customFormat="1" x14ac:dyDescent="0.35">
      <c r="B106" s="64" t="s">
        <v>666</v>
      </c>
      <c r="C106" s="174" t="s">
        <v>747</v>
      </c>
      <c r="D106" s="63" t="s">
        <v>474</v>
      </c>
      <c r="E106" s="175">
        <v>2.7820000000000001E-2</v>
      </c>
      <c r="F106" s="175">
        <v>2.7490000000000001E-2</v>
      </c>
      <c r="G106" s="175">
        <v>2.0000000000000002E-5</v>
      </c>
      <c r="H106" s="175">
        <v>3.1E-4</v>
      </c>
    </row>
    <row r="107" spans="2:33" s="58" customFormat="1" x14ac:dyDescent="0.35">
      <c r="B107" s="67"/>
      <c r="C107" s="91"/>
    </row>
    <row r="108" spans="2:33" s="58" customFormat="1" x14ac:dyDescent="0.35">
      <c r="B108" s="67"/>
      <c r="C108" s="91"/>
    </row>
    <row r="109" spans="2:33" s="58" customFormat="1" x14ac:dyDescent="0.35">
      <c r="B109" s="67"/>
      <c r="C109" s="91"/>
      <c r="F109" s="92"/>
      <c r="G109" s="92"/>
      <c r="H109" s="92"/>
      <c r="I109" s="92"/>
    </row>
    <row r="110" spans="2:33" s="58" customFormat="1" ht="16.5" x14ac:dyDescent="0.45">
      <c r="B110" s="66" t="s">
        <v>445</v>
      </c>
      <c r="C110" s="94" t="s">
        <v>444</v>
      </c>
      <c r="D110" s="65" t="s">
        <v>728</v>
      </c>
      <c r="E110" s="65" t="s">
        <v>443</v>
      </c>
      <c r="F110" s="63" t="s">
        <v>441</v>
      </c>
      <c r="G110" s="63" t="s">
        <v>440</v>
      </c>
      <c r="H110" s="63" t="s">
        <v>439</v>
      </c>
      <c r="I110" s="63" t="s">
        <v>438</v>
      </c>
    </row>
    <row r="111" spans="2:33" s="58" customFormat="1" x14ac:dyDescent="0.35">
      <c r="B111" s="875" t="s">
        <v>746</v>
      </c>
      <c r="C111" s="913" t="s">
        <v>745</v>
      </c>
      <c r="D111" s="63" t="s">
        <v>725</v>
      </c>
      <c r="E111" s="63" t="s">
        <v>474</v>
      </c>
      <c r="F111" s="173">
        <v>2.9399999999999999E-3</v>
      </c>
      <c r="G111" s="173">
        <v>2.8999999999999998E-3</v>
      </c>
      <c r="H111" s="173">
        <v>9.9999999999999995E-7</v>
      </c>
      <c r="I111" s="173">
        <v>3.8999999999999999E-5</v>
      </c>
      <c r="AG111" s="92"/>
    </row>
    <row r="112" spans="2:33" s="58" customFormat="1" x14ac:dyDescent="0.35">
      <c r="B112" s="875"/>
      <c r="C112" s="913"/>
      <c r="D112" s="63" t="s">
        <v>744</v>
      </c>
      <c r="E112" s="63" t="s">
        <v>474</v>
      </c>
      <c r="F112" s="173">
        <v>4.4610000000000006E-3</v>
      </c>
      <c r="G112" s="173">
        <v>4.4000000000000003E-3</v>
      </c>
      <c r="H112" s="173">
        <v>9.9999999999999995E-7</v>
      </c>
      <c r="I112" s="173">
        <v>6.0000000000000002E-5</v>
      </c>
      <c r="AG112" s="92"/>
    </row>
    <row r="113" spans="2:33" s="58" customFormat="1" x14ac:dyDescent="0.35">
      <c r="B113" s="875"/>
      <c r="C113" s="913"/>
      <c r="D113" s="63" t="s">
        <v>743</v>
      </c>
      <c r="E113" s="63" t="s">
        <v>474</v>
      </c>
      <c r="F113" s="173">
        <v>5.9820000000000012E-3</v>
      </c>
      <c r="G113" s="173">
        <v>5.9000000000000007E-3</v>
      </c>
      <c r="H113" s="173">
        <v>1.9999999999999999E-6</v>
      </c>
      <c r="I113" s="173">
        <v>8.0000000000000007E-5</v>
      </c>
      <c r="AG113" s="92"/>
    </row>
    <row r="114" spans="2:33" s="58" customFormat="1" x14ac:dyDescent="0.35">
      <c r="B114" s="875"/>
      <c r="C114" s="913"/>
      <c r="D114" s="63" t="s">
        <v>742</v>
      </c>
      <c r="E114" s="63" t="s">
        <v>474</v>
      </c>
      <c r="F114" s="173">
        <v>7.6039999999999996E-3</v>
      </c>
      <c r="G114" s="173">
        <v>7.4999999999999997E-3</v>
      </c>
      <c r="H114" s="173">
        <v>1.9999999999999999E-6</v>
      </c>
      <c r="I114" s="173">
        <v>1.02E-4</v>
      </c>
      <c r="AG114" s="92"/>
    </row>
    <row r="115" spans="2:33" s="58" customFormat="1" x14ac:dyDescent="0.35">
      <c r="B115" s="875"/>
      <c r="C115" s="913"/>
      <c r="D115" s="63" t="s">
        <v>741</v>
      </c>
      <c r="E115" s="63" t="s">
        <v>474</v>
      </c>
      <c r="F115" s="173">
        <v>9.2270000000000008E-3</v>
      </c>
      <c r="G115" s="173">
        <v>9.1000000000000004E-3</v>
      </c>
      <c r="H115" s="173">
        <v>3.0000000000000001E-6</v>
      </c>
      <c r="I115" s="173">
        <v>1.2400000000000001E-4</v>
      </c>
      <c r="AG115" s="92"/>
    </row>
    <row r="116" spans="2:33" s="58" customFormat="1" x14ac:dyDescent="0.35">
      <c r="B116" s="875"/>
      <c r="C116" s="913"/>
      <c r="D116" s="63" t="s">
        <v>720</v>
      </c>
      <c r="E116" s="63" t="s">
        <v>474</v>
      </c>
      <c r="F116" s="173">
        <v>3.3763000000000001E-2</v>
      </c>
      <c r="G116" s="173">
        <v>3.3299999999999996E-2</v>
      </c>
      <c r="H116" s="173">
        <v>1.0000000000000001E-5</v>
      </c>
      <c r="I116" s="173">
        <v>4.5300000000000001E-4</v>
      </c>
      <c r="AG116" s="92"/>
    </row>
    <row r="117" spans="2:33" s="58" customFormat="1" x14ac:dyDescent="0.35">
      <c r="B117" s="875"/>
      <c r="C117" s="913"/>
      <c r="D117" s="63" t="s">
        <v>675</v>
      </c>
      <c r="E117" s="63" t="s">
        <v>474</v>
      </c>
      <c r="F117" s="173">
        <v>4.5720000000000005E-3</v>
      </c>
      <c r="G117" s="173">
        <v>4.5100000000000001E-3</v>
      </c>
      <c r="H117" s="173">
        <v>9.9999999999999995E-7</v>
      </c>
      <c r="I117" s="173">
        <v>6.0999999999999999E-5</v>
      </c>
      <c r="AG117" s="92"/>
    </row>
    <row r="118" spans="2:33" s="58" customFormat="1" x14ac:dyDescent="0.35">
      <c r="B118" s="875"/>
      <c r="C118" s="913" t="s">
        <v>740</v>
      </c>
      <c r="D118" s="63" t="s">
        <v>739</v>
      </c>
      <c r="E118" s="63" t="s">
        <v>474</v>
      </c>
      <c r="F118" s="173">
        <v>5.7800000000000004E-3</v>
      </c>
      <c r="G118" s="173">
        <v>5.7000000000000002E-3</v>
      </c>
      <c r="H118" s="173">
        <v>1.9999999999999999E-6</v>
      </c>
      <c r="I118" s="173">
        <v>7.7999999999999999E-5</v>
      </c>
      <c r="AG118" s="92"/>
    </row>
    <row r="119" spans="2:33" s="58" customFormat="1" x14ac:dyDescent="0.35">
      <c r="B119" s="875"/>
      <c r="C119" s="913"/>
      <c r="D119" s="63" t="s">
        <v>738</v>
      </c>
      <c r="E119" s="63" t="s">
        <v>474</v>
      </c>
      <c r="F119" s="173">
        <v>1.0442999999999999E-2</v>
      </c>
      <c r="G119" s="173">
        <v>1.03E-2</v>
      </c>
      <c r="H119" s="173">
        <v>3.0000000000000001E-6</v>
      </c>
      <c r="I119" s="173">
        <v>1.3999999999999999E-4</v>
      </c>
      <c r="AG119" s="92"/>
    </row>
    <row r="120" spans="2:33" s="58" customFormat="1" x14ac:dyDescent="0.35">
      <c r="B120" s="875"/>
      <c r="C120" s="913"/>
      <c r="D120" s="63" t="s">
        <v>735</v>
      </c>
      <c r="E120" s="63" t="s">
        <v>474</v>
      </c>
      <c r="F120" s="173">
        <v>1.8960999999999999E-2</v>
      </c>
      <c r="G120" s="173">
        <v>1.8699999999999998E-2</v>
      </c>
      <c r="H120" s="173">
        <v>6.0000000000000002E-6</v>
      </c>
      <c r="I120" s="173">
        <v>2.5500000000000002E-4</v>
      </c>
      <c r="AG120" s="92"/>
    </row>
    <row r="121" spans="2:33" s="58" customFormat="1" x14ac:dyDescent="0.35">
      <c r="B121" s="875"/>
      <c r="C121" s="913"/>
      <c r="D121" s="63" t="s">
        <v>717</v>
      </c>
      <c r="E121" s="63" t="s">
        <v>474</v>
      </c>
      <c r="F121" s="173">
        <v>2.9606999999999998E-2</v>
      </c>
      <c r="G121" s="173">
        <v>2.92E-2</v>
      </c>
      <c r="H121" s="173">
        <v>9.0000000000000002E-6</v>
      </c>
      <c r="I121" s="173">
        <v>3.9800000000000002E-4</v>
      </c>
      <c r="AG121" s="92"/>
    </row>
    <row r="122" spans="2:33" s="58" customFormat="1" x14ac:dyDescent="0.35">
      <c r="B122" s="875"/>
      <c r="C122" s="913"/>
      <c r="D122" s="63" t="s">
        <v>716</v>
      </c>
      <c r="E122" s="63" t="s">
        <v>474</v>
      </c>
      <c r="F122" s="173">
        <v>4.5626E-2</v>
      </c>
      <c r="G122" s="173">
        <v>4.4999999999999998E-2</v>
      </c>
      <c r="H122" s="173">
        <v>1.2999999999999999E-5</v>
      </c>
      <c r="I122" s="173">
        <v>6.1300000000000005E-4</v>
      </c>
      <c r="AG122" s="92"/>
    </row>
    <row r="123" spans="2:33" s="58" customFormat="1" ht="15.75" customHeight="1" x14ac:dyDescent="0.35">
      <c r="B123" s="875"/>
      <c r="C123" s="913"/>
      <c r="D123" s="63" t="s">
        <v>675</v>
      </c>
      <c r="E123" s="63" t="s">
        <v>474</v>
      </c>
      <c r="F123" s="173">
        <v>9.0339999999999986E-3</v>
      </c>
      <c r="G123" s="173">
        <v>8.9099999999999995E-3</v>
      </c>
      <c r="H123" s="173">
        <v>3.0000000000000001E-6</v>
      </c>
      <c r="I123" s="173">
        <v>1.21E-4</v>
      </c>
      <c r="AG123" s="92"/>
    </row>
    <row r="124" spans="2:33" s="58" customFormat="1" x14ac:dyDescent="0.35">
      <c r="B124" s="875"/>
      <c r="C124" s="913" t="s">
        <v>737</v>
      </c>
      <c r="D124" s="63" t="s">
        <v>736</v>
      </c>
      <c r="E124" s="63" t="s">
        <v>474</v>
      </c>
      <c r="F124" s="173">
        <v>8.5170000000000003E-3</v>
      </c>
      <c r="G124" s="173">
        <v>8.4000000000000012E-3</v>
      </c>
      <c r="H124" s="173">
        <v>3.0000000000000001E-6</v>
      </c>
      <c r="I124" s="173">
        <v>1.1400000000000001E-4</v>
      </c>
      <c r="AG124" s="92"/>
    </row>
    <row r="125" spans="2:33" s="58" customFormat="1" x14ac:dyDescent="0.35">
      <c r="B125" s="875"/>
      <c r="C125" s="913"/>
      <c r="D125" s="63" t="s">
        <v>735</v>
      </c>
      <c r="E125" s="63" t="s">
        <v>474</v>
      </c>
      <c r="F125" s="173">
        <v>1.095E-2</v>
      </c>
      <c r="G125" s="173">
        <v>1.0800000000000001E-2</v>
      </c>
      <c r="H125" s="173">
        <v>3.0000000000000001E-6</v>
      </c>
      <c r="I125" s="173">
        <v>1.47E-4</v>
      </c>
      <c r="AG125" s="92"/>
    </row>
    <row r="126" spans="2:33" s="58" customFormat="1" x14ac:dyDescent="0.35">
      <c r="B126" s="875"/>
      <c r="C126" s="913"/>
      <c r="D126" s="63" t="s">
        <v>717</v>
      </c>
      <c r="E126" s="63" t="s">
        <v>474</v>
      </c>
      <c r="F126" s="173">
        <v>1.5310999999999998E-2</v>
      </c>
      <c r="G126" s="173">
        <v>1.5099999999999999E-2</v>
      </c>
      <c r="H126" s="173">
        <v>5.0000000000000004E-6</v>
      </c>
      <c r="I126" s="173">
        <v>2.0599999999999999E-4</v>
      </c>
      <c r="AG126" s="92"/>
    </row>
    <row r="127" spans="2:33" s="58" customFormat="1" x14ac:dyDescent="0.35">
      <c r="B127" s="875"/>
      <c r="C127" s="913"/>
      <c r="D127" s="63" t="s">
        <v>716</v>
      </c>
      <c r="E127" s="63" t="s">
        <v>474</v>
      </c>
      <c r="F127" s="173">
        <v>2.2509000000000001E-2</v>
      </c>
      <c r="G127" s="173">
        <v>2.2200000000000001E-2</v>
      </c>
      <c r="H127" s="173">
        <v>6.9999999999999999E-6</v>
      </c>
      <c r="I127" s="173">
        <v>3.0200000000000002E-4</v>
      </c>
      <c r="AG127" s="92"/>
    </row>
    <row r="128" spans="2:33" s="58" customFormat="1" x14ac:dyDescent="0.35">
      <c r="B128" s="875"/>
      <c r="C128" s="915"/>
      <c r="D128" s="63" t="s">
        <v>675</v>
      </c>
      <c r="E128" s="63" t="s">
        <v>474</v>
      </c>
      <c r="F128" s="173">
        <v>1.0322E-2</v>
      </c>
      <c r="G128" s="173">
        <v>1.018E-2</v>
      </c>
      <c r="H128" s="173">
        <v>3.0000000000000001E-6</v>
      </c>
      <c r="I128" s="173">
        <v>1.3899999999999999E-4</v>
      </c>
      <c r="AG128" s="92"/>
    </row>
    <row r="129" spans="2:33" s="58" customFormat="1" x14ac:dyDescent="0.35">
      <c r="B129" s="875"/>
      <c r="C129" s="852" t="s">
        <v>734</v>
      </c>
      <c r="D129" s="63" t="s">
        <v>733</v>
      </c>
      <c r="E129" s="63" t="s">
        <v>474</v>
      </c>
      <c r="F129" s="173">
        <v>9.4300000000000009E-3</v>
      </c>
      <c r="G129" s="173">
        <v>9.300000000000001E-3</v>
      </c>
      <c r="H129" s="173">
        <v>3.0000000000000001E-6</v>
      </c>
      <c r="I129" s="173">
        <v>1.27E-4</v>
      </c>
      <c r="AG129" s="92"/>
    </row>
    <row r="130" spans="2:33" s="58" customFormat="1" x14ac:dyDescent="0.35">
      <c r="B130" s="875"/>
      <c r="C130" s="913"/>
      <c r="D130" s="63" t="s">
        <v>732</v>
      </c>
      <c r="E130" s="63" t="s">
        <v>474</v>
      </c>
      <c r="F130" s="173">
        <v>1.4701000000000001E-2</v>
      </c>
      <c r="G130" s="173">
        <v>1.4500000000000001E-2</v>
      </c>
      <c r="H130" s="173">
        <v>3.9999999999999998E-6</v>
      </c>
      <c r="I130" s="173">
        <v>1.9699999999999999E-4</v>
      </c>
      <c r="AG130" s="92"/>
    </row>
    <row r="131" spans="2:33" s="58" customFormat="1" x14ac:dyDescent="0.35">
      <c r="B131" s="875"/>
      <c r="C131" s="913"/>
      <c r="D131" s="63" t="s">
        <v>675</v>
      </c>
      <c r="E131" s="63" t="s">
        <v>474</v>
      </c>
      <c r="F131" s="173">
        <v>1.1548000000000001E-2</v>
      </c>
      <c r="G131" s="173">
        <v>1.1390000000000001E-2</v>
      </c>
      <c r="H131" s="173">
        <v>3.0000000000000001E-6</v>
      </c>
      <c r="I131" s="173">
        <v>1.55E-4</v>
      </c>
      <c r="AG131" s="92"/>
    </row>
    <row r="132" spans="2:33" s="58" customFormat="1" x14ac:dyDescent="0.35">
      <c r="B132" s="875"/>
      <c r="C132" s="913" t="s">
        <v>731</v>
      </c>
      <c r="D132" s="63" t="s">
        <v>730</v>
      </c>
      <c r="E132" s="63" t="s">
        <v>474</v>
      </c>
      <c r="F132" s="173">
        <v>9.1259999999999987E-3</v>
      </c>
      <c r="G132" s="173">
        <v>8.9999999999999993E-3</v>
      </c>
      <c r="H132" s="173">
        <v>3.0000000000000001E-6</v>
      </c>
      <c r="I132" s="173">
        <v>1.2300000000000001E-4</v>
      </c>
      <c r="AG132" s="92"/>
    </row>
    <row r="133" spans="2:33" s="58" customFormat="1" x14ac:dyDescent="0.35">
      <c r="B133" s="875"/>
      <c r="C133" s="913"/>
      <c r="D133" s="63" t="s">
        <v>729</v>
      </c>
      <c r="E133" s="63" t="s">
        <v>474</v>
      </c>
      <c r="F133" s="173">
        <v>4.4104999999999998E-2</v>
      </c>
      <c r="G133" s="173">
        <v>4.3499999999999997E-2</v>
      </c>
      <c r="H133" s="173">
        <v>1.2999999999999999E-5</v>
      </c>
      <c r="I133" s="173">
        <v>5.9199999999999997E-4</v>
      </c>
      <c r="AG133" s="92"/>
    </row>
    <row r="134" spans="2:33" s="58" customFormat="1" x14ac:dyDescent="0.35">
      <c r="B134" s="875"/>
      <c r="C134" s="913"/>
      <c r="D134" s="63" t="s">
        <v>675</v>
      </c>
      <c r="E134" s="63" t="s">
        <v>474</v>
      </c>
      <c r="F134" s="173">
        <v>1.0382000000000001E-2</v>
      </c>
      <c r="G134" s="173">
        <v>1.0240000000000001E-2</v>
      </c>
      <c r="H134" s="173">
        <v>3.0000000000000001E-6</v>
      </c>
      <c r="I134" s="173">
        <v>1.3899999999999999E-4</v>
      </c>
      <c r="AG134" s="92"/>
    </row>
    <row r="135" spans="2:33" s="58" customFormat="1" x14ac:dyDescent="0.35">
      <c r="B135" s="67"/>
      <c r="C135" s="91"/>
    </row>
    <row r="136" spans="2:33" s="58" customFormat="1" x14ac:dyDescent="0.35">
      <c r="B136" s="67"/>
      <c r="C136" s="91"/>
    </row>
    <row r="137" spans="2:33" s="58" customFormat="1" x14ac:dyDescent="0.35">
      <c r="B137" s="67"/>
      <c r="C137" s="91"/>
      <c r="F137" s="92"/>
      <c r="G137" s="92"/>
      <c r="H137" s="92"/>
      <c r="I137" s="92"/>
    </row>
    <row r="138" spans="2:33" s="58" customFormat="1" ht="16.5" x14ac:dyDescent="0.45">
      <c r="B138" s="66" t="s">
        <v>445</v>
      </c>
      <c r="C138" s="94" t="s">
        <v>444</v>
      </c>
      <c r="D138" s="65" t="s">
        <v>728</v>
      </c>
      <c r="E138" s="65" t="s">
        <v>443</v>
      </c>
      <c r="F138" s="63" t="s">
        <v>441</v>
      </c>
      <c r="G138" s="63" t="s">
        <v>440</v>
      </c>
      <c r="H138" s="63" t="s">
        <v>439</v>
      </c>
      <c r="I138" s="63" t="s">
        <v>438</v>
      </c>
    </row>
    <row r="139" spans="2:33" s="58" customFormat="1" x14ac:dyDescent="0.35">
      <c r="B139" s="875" t="s">
        <v>727</v>
      </c>
      <c r="C139" s="913" t="s">
        <v>726</v>
      </c>
      <c r="D139" s="63" t="s">
        <v>725</v>
      </c>
      <c r="E139" s="63" t="s">
        <v>474</v>
      </c>
      <c r="F139" s="173">
        <v>2.5350000000000004E-3</v>
      </c>
      <c r="G139" s="173">
        <v>2.5000000000000001E-3</v>
      </c>
      <c r="H139" s="173">
        <v>9.9999999999999995E-7</v>
      </c>
      <c r="I139" s="173">
        <v>3.4E-5</v>
      </c>
      <c r="AG139" s="92"/>
    </row>
    <row r="140" spans="2:33" s="58" customFormat="1" x14ac:dyDescent="0.35">
      <c r="B140" s="875"/>
      <c r="C140" s="913"/>
      <c r="D140" s="63" t="s">
        <v>724</v>
      </c>
      <c r="E140" s="63" t="s">
        <v>474</v>
      </c>
      <c r="F140" s="173">
        <v>3.042E-3</v>
      </c>
      <c r="G140" s="173">
        <v>3.0000000000000001E-3</v>
      </c>
      <c r="H140" s="173">
        <v>9.9999999999999995E-7</v>
      </c>
      <c r="I140" s="173">
        <v>4.1E-5</v>
      </c>
      <c r="AG140" s="92"/>
    </row>
    <row r="141" spans="2:33" s="58" customFormat="1" x14ac:dyDescent="0.35">
      <c r="B141" s="875"/>
      <c r="C141" s="913"/>
      <c r="D141" s="63" t="s">
        <v>723</v>
      </c>
      <c r="E141" s="63" t="s">
        <v>474</v>
      </c>
      <c r="F141" s="173">
        <v>4.1569999999999992E-3</v>
      </c>
      <c r="G141" s="173">
        <v>4.0999999999999995E-3</v>
      </c>
      <c r="H141" s="173">
        <v>9.9999999999999995E-7</v>
      </c>
      <c r="I141" s="173">
        <v>5.5999999999999999E-5</v>
      </c>
      <c r="AG141" s="92"/>
    </row>
    <row r="142" spans="2:33" s="58" customFormat="1" x14ac:dyDescent="0.35">
      <c r="B142" s="875"/>
      <c r="C142" s="913"/>
      <c r="D142" s="63" t="s">
        <v>722</v>
      </c>
      <c r="E142" s="63" t="s">
        <v>474</v>
      </c>
      <c r="F142" s="173">
        <v>5.7800000000000004E-3</v>
      </c>
      <c r="G142" s="173">
        <v>5.7000000000000002E-3</v>
      </c>
      <c r="H142" s="173">
        <v>1.9999999999999999E-6</v>
      </c>
      <c r="I142" s="173">
        <v>7.7999999999999999E-5</v>
      </c>
      <c r="AG142" s="92"/>
    </row>
    <row r="143" spans="2:33" s="58" customFormat="1" x14ac:dyDescent="0.35">
      <c r="B143" s="875"/>
      <c r="C143" s="913"/>
      <c r="D143" s="63" t="s">
        <v>721</v>
      </c>
      <c r="E143" s="63" t="s">
        <v>474</v>
      </c>
      <c r="F143" s="173">
        <v>8.0100000000000015E-3</v>
      </c>
      <c r="G143" s="173">
        <v>7.9000000000000008E-3</v>
      </c>
      <c r="H143" s="173">
        <v>1.9999999999999999E-6</v>
      </c>
      <c r="I143" s="173">
        <v>1.08E-4</v>
      </c>
      <c r="AG143" s="92"/>
    </row>
    <row r="144" spans="2:33" s="58" customFormat="1" x14ac:dyDescent="0.35">
      <c r="B144" s="875"/>
      <c r="C144" s="913"/>
      <c r="D144" s="63" t="s">
        <v>720</v>
      </c>
      <c r="E144" s="63" t="s">
        <v>474</v>
      </c>
      <c r="F144" s="173">
        <v>2.9606999999999998E-2</v>
      </c>
      <c r="G144" s="173">
        <v>2.92E-2</v>
      </c>
      <c r="H144" s="173">
        <v>9.0000000000000002E-6</v>
      </c>
      <c r="I144" s="173">
        <v>3.9800000000000002E-4</v>
      </c>
      <c r="AG144" s="92"/>
    </row>
    <row r="145" spans="2:33" s="58" customFormat="1" x14ac:dyDescent="0.35">
      <c r="B145" s="875"/>
      <c r="C145" s="913"/>
      <c r="D145" s="63" t="s">
        <v>675</v>
      </c>
      <c r="E145" s="63" t="s">
        <v>474</v>
      </c>
      <c r="F145" s="173">
        <v>3.539E-3</v>
      </c>
      <c r="G145" s="173">
        <v>3.49E-3</v>
      </c>
      <c r="H145" s="173">
        <v>9.9999999999999995E-7</v>
      </c>
      <c r="I145" s="173">
        <v>4.8000000000000001E-5</v>
      </c>
      <c r="AG145" s="92"/>
    </row>
    <row r="146" spans="2:33" s="58" customFormat="1" x14ac:dyDescent="0.35">
      <c r="B146" s="875"/>
      <c r="C146" s="913" t="s">
        <v>719</v>
      </c>
      <c r="D146" s="63" t="s">
        <v>718</v>
      </c>
      <c r="E146" s="63" t="s">
        <v>474</v>
      </c>
      <c r="F146" s="173">
        <v>1.2066000000000002E-2</v>
      </c>
      <c r="G146" s="173">
        <v>1.1900000000000001E-2</v>
      </c>
      <c r="H146" s="173">
        <v>3.9999999999999998E-6</v>
      </c>
      <c r="I146" s="173">
        <v>1.6200000000000001E-4</v>
      </c>
      <c r="AG146" s="92"/>
    </row>
    <row r="147" spans="2:33" s="58" customFormat="1" x14ac:dyDescent="0.35">
      <c r="B147" s="875"/>
      <c r="C147" s="913"/>
      <c r="D147" s="63" t="s">
        <v>717</v>
      </c>
      <c r="E147" s="63" t="s">
        <v>474</v>
      </c>
      <c r="F147" s="173">
        <v>1.6020000000000003E-2</v>
      </c>
      <c r="G147" s="173">
        <v>1.5800000000000002E-2</v>
      </c>
      <c r="H147" s="173">
        <v>5.0000000000000004E-6</v>
      </c>
      <c r="I147" s="173">
        <v>2.1499999999999999E-4</v>
      </c>
      <c r="AG147" s="92"/>
    </row>
    <row r="148" spans="2:33" s="58" customFormat="1" x14ac:dyDescent="0.35">
      <c r="B148" s="875"/>
      <c r="C148" s="913"/>
      <c r="D148" s="63" t="s">
        <v>716</v>
      </c>
      <c r="E148" s="63" t="s">
        <v>474</v>
      </c>
      <c r="F148" s="173">
        <v>1.4093000000000001E-2</v>
      </c>
      <c r="G148" s="173">
        <v>1.3900000000000001E-2</v>
      </c>
      <c r="H148" s="173">
        <v>3.9999999999999998E-6</v>
      </c>
      <c r="I148" s="173">
        <v>1.8900000000000001E-4</v>
      </c>
      <c r="AG148" s="92"/>
    </row>
    <row r="149" spans="2:33" s="58" customFormat="1" x14ac:dyDescent="0.35">
      <c r="B149" s="875"/>
      <c r="C149" s="913"/>
      <c r="D149" s="63" t="s">
        <v>715</v>
      </c>
      <c r="E149" s="63" t="s">
        <v>474</v>
      </c>
      <c r="F149" s="173">
        <v>1.1153E-2</v>
      </c>
      <c r="G149" s="173">
        <v>1.0999999999999999E-2</v>
      </c>
      <c r="H149" s="173">
        <v>3.0000000000000001E-6</v>
      </c>
      <c r="I149" s="173">
        <v>1.4999999999999999E-4</v>
      </c>
      <c r="AG149" s="92"/>
    </row>
    <row r="150" spans="2:33" s="58" customFormat="1" x14ac:dyDescent="0.35">
      <c r="B150" s="875"/>
      <c r="C150" s="913"/>
      <c r="D150" s="63" t="s">
        <v>714</v>
      </c>
      <c r="E150" s="63" t="s">
        <v>474</v>
      </c>
      <c r="F150" s="173">
        <v>1.7743000000000002E-2</v>
      </c>
      <c r="G150" s="173">
        <v>1.7500000000000002E-2</v>
      </c>
      <c r="H150" s="173">
        <v>5.0000000000000004E-6</v>
      </c>
      <c r="I150" s="173">
        <v>2.3800000000000001E-4</v>
      </c>
      <c r="AG150" s="92"/>
    </row>
    <row r="151" spans="2:33" s="58" customFormat="1" x14ac:dyDescent="0.35">
      <c r="B151" s="875"/>
      <c r="C151" s="913"/>
      <c r="D151" s="63" t="s">
        <v>713</v>
      </c>
      <c r="E151" s="63" t="s">
        <v>474</v>
      </c>
      <c r="F151" s="173">
        <v>2.0076E-2</v>
      </c>
      <c r="G151" s="173">
        <v>1.9800000000000002E-2</v>
      </c>
      <c r="H151" s="173">
        <v>6.0000000000000002E-6</v>
      </c>
      <c r="I151" s="173">
        <v>2.7E-4</v>
      </c>
      <c r="AG151" s="92"/>
    </row>
    <row r="152" spans="2:33" s="58" customFormat="1" x14ac:dyDescent="0.35">
      <c r="B152" s="875"/>
      <c r="C152" s="913"/>
      <c r="D152" s="63" t="s">
        <v>675</v>
      </c>
      <c r="E152" s="63" t="s">
        <v>474</v>
      </c>
      <c r="F152" s="173">
        <v>1.3232000000000001E-2</v>
      </c>
      <c r="G152" s="173">
        <v>1.3050000000000001E-2</v>
      </c>
      <c r="H152" s="173">
        <v>3.9999999999999998E-6</v>
      </c>
      <c r="I152" s="173">
        <v>1.7799999999999999E-4</v>
      </c>
      <c r="AG152" s="92"/>
    </row>
    <row r="153" spans="2:33" s="58" customFormat="1" x14ac:dyDescent="0.35">
      <c r="B153" s="875"/>
      <c r="C153" s="913" t="s">
        <v>712</v>
      </c>
      <c r="D153" s="63" t="s">
        <v>711</v>
      </c>
      <c r="E153" s="63" t="s">
        <v>474</v>
      </c>
      <c r="F153" s="173">
        <v>1.2674000000000001E-2</v>
      </c>
      <c r="G153" s="173">
        <v>1.2500000000000001E-2</v>
      </c>
      <c r="H153" s="173">
        <v>3.9999999999999998E-6</v>
      </c>
      <c r="I153" s="173">
        <v>1.7000000000000001E-4</v>
      </c>
      <c r="AG153" s="92"/>
    </row>
    <row r="154" spans="2:33" s="58" customFormat="1" x14ac:dyDescent="0.35">
      <c r="B154" s="875"/>
      <c r="C154" s="913"/>
      <c r="D154" s="63" t="s">
        <v>710</v>
      </c>
      <c r="E154" s="63" t="s">
        <v>474</v>
      </c>
      <c r="F154" s="173">
        <v>1.6831000000000002E-2</v>
      </c>
      <c r="G154" s="173">
        <v>1.66E-2</v>
      </c>
      <c r="H154" s="173">
        <v>5.0000000000000004E-6</v>
      </c>
      <c r="I154" s="173">
        <v>2.2599999999999999E-4</v>
      </c>
      <c r="AG154" s="92"/>
    </row>
    <row r="155" spans="2:33" s="58" customFormat="1" x14ac:dyDescent="0.35">
      <c r="B155" s="875"/>
      <c r="C155" s="913"/>
      <c r="D155" s="63" t="s">
        <v>709</v>
      </c>
      <c r="E155" s="63" t="s">
        <v>474</v>
      </c>
      <c r="F155" s="173">
        <v>1.6831000000000002E-2</v>
      </c>
      <c r="G155" s="173">
        <v>1.66E-2</v>
      </c>
      <c r="H155" s="173">
        <v>5.0000000000000004E-6</v>
      </c>
      <c r="I155" s="173">
        <v>2.2599999999999999E-4</v>
      </c>
      <c r="AG155" s="92"/>
    </row>
    <row r="156" spans="2:33" s="58" customFormat="1" x14ac:dyDescent="0.35">
      <c r="B156" s="875"/>
      <c r="C156" s="913"/>
      <c r="D156" s="63" t="s">
        <v>708</v>
      </c>
      <c r="E156" s="63" t="s">
        <v>474</v>
      </c>
      <c r="F156" s="173">
        <v>2.0278000000000001E-2</v>
      </c>
      <c r="G156" s="173">
        <v>0.02</v>
      </c>
      <c r="H156" s="173">
        <v>6.0000000000000002E-6</v>
      </c>
      <c r="I156" s="173">
        <v>2.72E-4</v>
      </c>
      <c r="AG156" s="92"/>
    </row>
    <row r="157" spans="2:33" s="58" customFormat="1" x14ac:dyDescent="0.35">
      <c r="B157" s="875"/>
      <c r="C157" s="913"/>
      <c r="D157" s="63" t="s">
        <v>707</v>
      </c>
      <c r="E157" s="63" t="s">
        <v>474</v>
      </c>
      <c r="F157" s="173">
        <v>3.2547000000000006E-2</v>
      </c>
      <c r="G157" s="173">
        <v>3.2100000000000004E-2</v>
      </c>
      <c r="H157" s="173">
        <v>1.0000000000000001E-5</v>
      </c>
      <c r="I157" s="173">
        <v>4.37E-4</v>
      </c>
      <c r="AG157" s="92"/>
    </row>
    <row r="158" spans="2:33" s="58" customFormat="1" x14ac:dyDescent="0.35">
      <c r="B158" s="875"/>
      <c r="C158" s="913"/>
      <c r="D158" s="63" t="s">
        <v>706</v>
      </c>
      <c r="E158" s="63" t="s">
        <v>474</v>
      </c>
      <c r="F158" s="173">
        <v>3.6804999999999997E-2</v>
      </c>
      <c r="G158" s="173">
        <v>3.6299999999999999E-2</v>
      </c>
      <c r="H158" s="173">
        <v>1.1E-5</v>
      </c>
      <c r="I158" s="173">
        <v>4.9399999999999997E-4</v>
      </c>
      <c r="AG158" s="92"/>
    </row>
    <row r="159" spans="2:33" s="58" customFormat="1" x14ac:dyDescent="0.35">
      <c r="B159" s="875"/>
      <c r="C159" s="913"/>
      <c r="D159" s="63" t="s">
        <v>675</v>
      </c>
      <c r="E159" s="63" t="s">
        <v>474</v>
      </c>
      <c r="F159" s="173">
        <v>1.6142E-2</v>
      </c>
      <c r="G159" s="173">
        <v>1.592E-2</v>
      </c>
      <c r="H159" s="173">
        <v>5.0000000000000004E-6</v>
      </c>
      <c r="I159" s="173">
        <v>2.1699999999999999E-4</v>
      </c>
      <c r="AG159" s="92"/>
    </row>
    <row r="160" spans="2:33" s="58" customFormat="1" x14ac:dyDescent="0.35">
      <c r="B160" s="875"/>
      <c r="C160" s="913" t="s">
        <v>705</v>
      </c>
      <c r="D160" s="63" t="s">
        <v>704</v>
      </c>
      <c r="E160" s="63" t="s">
        <v>474</v>
      </c>
      <c r="F160" s="173">
        <v>3.2446000000000003E-2</v>
      </c>
      <c r="G160" s="173">
        <v>3.2000000000000001E-2</v>
      </c>
      <c r="H160" s="173">
        <v>1.0000000000000001E-5</v>
      </c>
      <c r="I160" s="173">
        <v>4.3600000000000003E-4</v>
      </c>
      <c r="AG160" s="92"/>
    </row>
    <row r="161" spans="2:33" s="58" customFormat="1" x14ac:dyDescent="0.35">
      <c r="B161" s="875"/>
      <c r="C161" s="913"/>
      <c r="D161" s="63" t="s">
        <v>703</v>
      </c>
      <c r="E161" s="63" t="s">
        <v>474</v>
      </c>
      <c r="F161" s="173">
        <v>5.8401000000000002E-2</v>
      </c>
      <c r="G161" s="173">
        <v>5.7599999999999998E-2</v>
      </c>
      <c r="H161" s="173">
        <v>1.7E-5</v>
      </c>
      <c r="I161" s="173">
        <v>7.8399999999999997E-4</v>
      </c>
      <c r="AG161" s="92"/>
    </row>
    <row r="162" spans="2:33" s="58" customFormat="1" x14ac:dyDescent="0.35">
      <c r="B162" s="875"/>
      <c r="C162" s="913"/>
      <c r="D162" s="63" t="s">
        <v>675</v>
      </c>
      <c r="E162" s="63" t="s">
        <v>474</v>
      </c>
      <c r="F162" s="173">
        <v>3.8578999999999995E-2</v>
      </c>
      <c r="G162" s="173">
        <v>3.805E-2</v>
      </c>
      <c r="H162" s="173">
        <v>1.1E-5</v>
      </c>
      <c r="I162" s="173">
        <v>5.1800000000000001E-4</v>
      </c>
      <c r="AG162" s="92"/>
    </row>
    <row r="163" spans="2:33" s="58" customFormat="1" x14ac:dyDescent="0.35">
      <c r="B163" s="875"/>
      <c r="C163" s="913" t="s">
        <v>702</v>
      </c>
      <c r="D163" s="63" t="s">
        <v>701</v>
      </c>
      <c r="E163" s="63" t="s">
        <v>474</v>
      </c>
      <c r="F163" s="173">
        <v>5.0189000000000004E-2</v>
      </c>
      <c r="G163" s="173">
        <v>4.9500000000000002E-2</v>
      </c>
      <c r="H163" s="173">
        <v>1.5E-5</v>
      </c>
      <c r="I163" s="173">
        <v>6.7400000000000001E-4</v>
      </c>
      <c r="AG163" s="92"/>
    </row>
    <row r="164" spans="2:33" s="58" customFormat="1" x14ac:dyDescent="0.35">
      <c r="B164" s="875"/>
      <c r="C164" s="913"/>
      <c r="D164" s="63" t="s">
        <v>700</v>
      </c>
      <c r="E164" s="63" t="s">
        <v>474</v>
      </c>
      <c r="F164" s="173">
        <v>6.1138999999999999E-2</v>
      </c>
      <c r="G164" s="173">
        <v>6.0299999999999999E-2</v>
      </c>
      <c r="H164" s="173">
        <v>1.8E-5</v>
      </c>
      <c r="I164" s="173">
        <v>8.2100000000000001E-4</v>
      </c>
      <c r="AG164" s="92"/>
    </row>
    <row r="165" spans="2:33" s="58" customFormat="1" x14ac:dyDescent="0.35">
      <c r="B165" s="875"/>
      <c r="C165" s="913"/>
      <c r="D165" s="63" t="s">
        <v>675</v>
      </c>
      <c r="E165" s="63" t="s">
        <v>474</v>
      </c>
      <c r="F165" s="173">
        <v>5.1659000000000004E-2</v>
      </c>
      <c r="G165" s="173">
        <v>5.0950000000000002E-2</v>
      </c>
      <c r="H165" s="173">
        <v>1.5E-5</v>
      </c>
      <c r="I165" s="173">
        <v>6.9399999999999996E-4</v>
      </c>
      <c r="AG165" s="92"/>
    </row>
    <row r="166" spans="2:33" s="58" customFormat="1" x14ac:dyDescent="0.35">
      <c r="B166" s="875"/>
      <c r="C166" s="174" t="s">
        <v>699</v>
      </c>
      <c r="D166" s="63" t="s">
        <v>675</v>
      </c>
      <c r="E166" s="63" t="s">
        <v>474</v>
      </c>
      <c r="F166" s="173">
        <v>0.37667</v>
      </c>
      <c r="G166" s="173">
        <v>0.3715</v>
      </c>
      <c r="H166" s="173">
        <v>1.11E-4</v>
      </c>
      <c r="I166" s="173">
        <v>5.0590000000000001E-3</v>
      </c>
      <c r="AG166" s="92"/>
    </row>
    <row r="167" spans="2:33" s="58" customFormat="1" x14ac:dyDescent="0.35">
      <c r="B167" s="875"/>
      <c r="C167" s="174" t="s">
        <v>698</v>
      </c>
      <c r="D167" s="63" t="s">
        <v>697</v>
      </c>
      <c r="E167" s="63" t="s">
        <v>474</v>
      </c>
      <c r="F167" s="173">
        <v>1.3080000000000001E-2</v>
      </c>
      <c r="G167" s="173">
        <v>1.29E-2</v>
      </c>
      <c r="H167" s="173">
        <v>3.9999999999999998E-6</v>
      </c>
      <c r="I167" s="173">
        <v>1.76E-4</v>
      </c>
      <c r="AG167" s="92"/>
    </row>
    <row r="168" spans="2:33" s="58" customFormat="1" ht="10.5" customHeight="1" x14ac:dyDescent="0.35">
      <c r="B168" s="60"/>
      <c r="C168" s="96"/>
      <c r="D168" s="95"/>
      <c r="E168" s="95"/>
      <c r="F168" s="95"/>
      <c r="G168" s="95"/>
      <c r="H168" s="95"/>
      <c r="I168" s="95"/>
      <c r="J168" s="95"/>
      <c r="K168" s="95"/>
      <c r="L168" s="95"/>
      <c r="M168" s="95"/>
    </row>
    <row r="169" spans="2:33" s="58" customFormat="1" x14ac:dyDescent="0.35">
      <c r="B169" s="60"/>
      <c r="C169" s="96"/>
      <c r="D169" s="95"/>
      <c r="E169" s="95"/>
      <c r="F169" s="95"/>
      <c r="G169" s="95"/>
      <c r="H169" s="95"/>
      <c r="I169" s="95"/>
      <c r="J169" s="95"/>
      <c r="K169" s="95"/>
      <c r="L169" s="95"/>
      <c r="M169" s="95"/>
    </row>
    <row r="170" spans="2:33" s="55" customFormat="1" ht="15.5" x14ac:dyDescent="0.35">
      <c r="B170" s="849" t="s">
        <v>435</v>
      </c>
      <c r="C170" s="849"/>
      <c r="D170" s="849"/>
      <c r="E170" s="849"/>
      <c r="F170" s="849"/>
      <c r="G170" s="849"/>
      <c r="H170" s="849"/>
      <c r="I170" s="849"/>
      <c r="J170" s="849"/>
      <c r="K170" s="849"/>
      <c r="L170" s="849"/>
      <c r="M170" s="849"/>
    </row>
    <row r="171" spans="2:33" s="55" customFormat="1" x14ac:dyDescent="0.35">
      <c r="B171" s="868" t="s">
        <v>696</v>
      </c>
      <c r="C171" s="868"/>
      <c r="D171" s="868"/>
      <c r="E171" s="868"/>
      <c r="F171" s="868"/>
      <c r="G171" s="868"/>
      <c r="H171" s="868"/>
      <c r="I171" s="868"/>
      <c r="J171" s="868"/>
      <c r="K171" s="868"/>
      <c r="L171" s="868"/>
      <c r="M171" s="868"/>
    </row>
    <row r="172" spans="2:33" s="55" customFormat="1" ht="108.75" customHeight="1" x14ac:dyDescent="0.35">
      <c r="B172" s="838" t="s">
        <v>695</v>
      </c>
      <c r="C172" s="838"/>
      <c r="D172" s="838"/>
      <c r="E172" s="838"/>
      <c r="F172" s="838"/>
      <c r="G172" s="838"/>
      <c r="H172" s="838"/>
      <c r="I172" s="838"/>
      <c r="J172" s="838"/>
      <c r="K172" s="838"/>
      <c r="L172" s="838"/>
      <c r="M172" s="838"/>
    </row>
    <row r="173" spans="2:33" s="55" customFormat="1" ht="22.4" customHeight="1" x14ac:dyDescent="0.35">
      <c r="B173" s="887" t="s">
        <v>694</v>
      </c>
      <c r="C173" s="887"/>
      <c r="D173" s="887"/>
      <c r="E173" s="887"/>
      <c r="F173" s="887"/>
      <c r="G173" s="887"/>
      <c r="H173" s="887"/>
      <c r="I173" s="887"/>
      <c r="J173" s="887"/>
      <c r="K173" s="887"/>
      <c r="L173" s="887"/>
      <c r="M173" s="887"/>
      <c r="N173" s="97"/>
    </row>
    <row r="174" spans="2:33" s="55" customFormat="1" ht="84" customHeight="1" x14ac:dyDescent="0.35">
      <c r="B174" s="838" t="s">
        <v>693</v>
      </c>
      <c r="C174" s="838"/>
      <c r="D174" s="838"/>
      <c r="E174" s="838"/>
      <c r="F174" s="838"/>
      <c r="G174" s="838"/>
      <c r="H174" s="838"/>
      <c r="I174" s="838"/>
      <c r="J174" s="838"/>
      <c r="K174" s="838"/>
      <c r="L174" s="838"/>
      <c r="M174" s="838"/>
      <c r="N174" s="838"/>
    </row>
    <row r="175" spans="2:33" s="55" customFormat="1" x14ac:dyDescent="0.35">
      <c r="B175" s="868" t="s">
        <v>471</v>
      </c>
      <c r="C175" s="868"/>
      <c r="D175" s="868"/>
      <c r="E175" s="868"/>
      <c r="F175" s="868"/>
      <c r="G175" s="868"/>
      <c r="H175" s="868"/>
      <c r="I175" s="868"/>
      <c r="J175" s="868"/>
      <c r="K175" s="868"/>
      <c r="L175" s="868"/>
      <c r="M175" s="172"/>
      <c r="N175" s="90"/>
    </row>
    <row r="176" spans="2:33" s="55" customFormat="1" x14ac:dyDescent="0.35">
      <c r="B176" s="838" t="s">
        <v>470</v>
      </c>
      <c r="C176" s="838"/>
      <c r="D176" s="838"/>
      <c r="E176" s="838"/>
      <c r="F176" s="838"/>
      <c r="G176" s="838"/>
      <c r="H176" s="838"/>
      <c r="I176" s="838"/>
      <c r="J176" s="838"/>
      <c r="K176" s="838"/>
      <c r="L176" s="838"/>
      <c r="M176" s="838"/>
      <c r="N176" s="90"/>
    </row>
    <row r="177" spans="2:14" s="86" customFormat="1" x14ac:dyDescent="0.35">
      <c r="B177" s="905" t="s">
        <v>661</v>
      </c>
      <c r="C177" s="905"/>
      <c r="D177" s="905"/>
      <c r="E177" s="905"/>
      <c r="F177" s="905"/>
      <c r="G177" s="905"/>
      <c r="H177" s="905"/>
      <c r="I177" s="905"/>
      <c r="J177" s="905"/>
      <c r="K177" s="905"/>
      <c r="L177" s="58"/>
    </row>
    <row r="178" spans="2:14" s="88" customFormat="1" ht="5.5" x14ac:dyDescent="0.15">
      <c r="B178" s="89"/>
      <c r="C178" s="89"/>
      <c r="D178" s="89"/>
      <c r="E178" s="89"/>
      <c r="F178" s="89"/>
      <c r="G178" s="89"/>
      <c r="H178" s="89"/>
      <c r="I178" s="89"/>
      <c r="J178" s="89"/>
      <c r="K178" s="89"/>
      <c r="L178" s="89"/>
    </row>
    <row r="179" spans="2:14" s="86" customFormat="1" x14ac:dyDescent="0.25">
      <c r="B179" s="868" t="s">
        <v>469</v>
      </c>
      <c r="C179" s="868"/>
      <c r="D179" s="868"/>
      <c r="E179" s="868"/>
      <c r="F179" s="868"/>
      <c r="G179" s="868"/>
      <c r="H179" s="868"/>
      <c r="I179" s="906"/>
      <c r="J179" s="906"/>
      <c r="K179" s="906"/>
      <c r="L179" s="906"/>
      <c r="M179" s="87"/>
    </row>
    <row r="180" spans="2:14" s="86" customFormat="1" ht="12.5" x14ac:dyDescent="0.25">
      <c r="B180" s="838" t="s">
        <v>468</v>
      </c>
      <c r="C180" s="838"/>
      <c r="D180" s="838"/>
      <c r="E180" s="838"/>
      <c r="F180" s="838"/>
      <c r="G180" s="838"/>
      <c r="H180" s="838"/>
      <c r="I180" s="838"/>
      <c r="J180" s="838"/>
      <c r="K180" s="838"/>
      <c r="L180" s="838"/>
      <c r="M180" s="838"/>
    </row>
    <row r="181" spans="2:14" s="86" customFormat="1" ht="17.25" customHeight="1" x14ac:dyDescent="0.25">
      <c r="B181" s="838"/>
      <c r="C181" s="838"/>
      <c r="D181" s="838"/>
      <c r="E181" s="838"/>
      <c r="F181" s="838"/>
      <c r="G181" s="838"/>
      <c r="H181" s="838"/>
      <c r="I181" s="838"/>
      <c r="J181" s="838"/>
      <c r="K181" s="838"/>
      <c r="L181" s="838"/>
      <c r="M181" s="838"/>
    </row>
    <row r="182" spans="2:14" s="86" customFormat="1" x14ac:dyDescent="0.35">
      <c r="B182" s="58"/>
      <c r="C182" s="58"/>
      <c r="D182" s="58"/>
      <c r="E182" s="58"/>
      <c r="F182" s="58"/>
      <c r="G182" s="58"/>
      <c r="H182" s="58"/>
      <c r="I182" s="58"/>
      <c r="J182" s="58"/>
      <c r="K182" s="58"/>
      <c r="L182" s="58"/>
    </row>
    <row r="183" spans="2:14" s="55" customFormat="1" x14ac:dyDescent="0.35">
      <c r="B183" s="867" t="s">
        <v>430</v>
      </c>
      <c r="C183" s="867"/>
      <c r="D183" s="867"/>
      <c r="E183" s="867"/>
      <c r="F183" s="867"/>
      <c r="G183" s="867"/>
      <c r="H183" s="867"/>
      <c r="I183" s="867"/>
      <c r="J183" s="867"/>
      <c r="K183" s="867"/>
      <c r="L183" s="867"/>
      <c r="M183" s="867"/>
    </row>
    <row r="184" spans="2:14" s="55" customFormat="1" x14ac:dyDescent="0.35">
      <c r="C184" s="111"/>
    </row>
    <row r="185" spans="2:14" s="55" customFormat="1" x14ac:dyDescent="0.35">
      <c r="C185" s="111"/>
    </row>
    <row r="186" spans="2:14" s="55" customFormat="1" x14ac:dyDescent="0.35">
      <c r="C186" s="111"/>
      <c r="N186" s="148"/>
    </row>
    <row r="187" spans="2:14" s="55" customFormat="1" ht="74.5" customHeight="1" x14ac:dyDescent="0.35">
      <c r="B187" s="880"/>
      <c r="C187" s="880"/>
      <c r="D187" s="880"/>
      <c r="E187" s="880"/>
      <c r="F187" s="880"/>
      <c r="G187" s="880"/>
      <c r="H187" s="880"/>
      <c r="I187" s="880"/>
      <c r="J187" s="880"/>
      <c r="K187" s="880"/>
      <c r="L187" s="880"/>
      <c r="M187" s="880"/>
      <c r="N187" s="880"/>
    </row>
    <row r="188" spans="2:14" s="55" customFormat="1" ht="34.4" customHeight="1" x14ac:dyDescent="0.35">
      <c r="B188" s="886"/>
      <c r="C188" s="886"/>
      <c r="D188" s="886"/>
      <c r="E188" s="886"/>
      <c r="F188" s="886"/>
      <c r="G188" s="886"/>
      <c r="H188" s="886"/>
      <c r="I188" s="886"/>
      <c r="J188" s="886"/>
      <c r="K188" s="886"/>
      <c r="L188" s="886"/>
      <c r="M188" s="886"/>
      <c r="N188" s="886"/>
    </row>
  </sheetData>
  <mergeCells count="81">
    <mergeCell ref="I96:L96"/>
    <mergeCell ref="B139:B167"/>
    <mergeCell ref="C139:C145"/>
    <mergeCell ref="C146:C152"/>
    <mergeCell ref="C153:C159"/>
    <mergeCell ref="C160:C162"/>
    <mergeCell ref="C163:C165"/>
    <mergeCell ref="B12:M12"/>
    <mergeCell ref="B179:L179"/>
    <mergeCell ref="B180:M181"/>
    <mergeCell ref="Y24:AB24"/>
    <mergeCell ref="I24:L24"/>
    <mergeCell ref="M24:P24"/>
    <mergeCell ref="Q24:T24"/>
    <mergeCell ref="U24:X24"/>
    <mergeCell ref="B26:B37"/>
    <mergeCell ref="B111:B134"/>
    <mergeCell ref="C111:C117"/>
    <mergeCell ref="C118:C123"/>
    <mergeCell ref="C124:C128"/>
    <mergeCell ref="C129:C131"/>
    <mergeCell ref="C132:C134"/>
    <mergeCell ref="Q40:T40"/>
    <mergeCell ref="Q68:T68"/>
    <mergeCell ref="C91:C93"/>
    <mergeCell ref="E96:H96"/>
    <mergeCell ref="B177:K177"/>
    <mergeCell ref="AC24:AF24"/>
    <mergeCell ref="B175:L175"/>
    <mergeCell ref="B176:M176"/>
    <mergeCell ref="B173:M173"/>
    <mergeCell ref="B98:B101"/>
    <mergeCell ref="C73:C75"/>
    <mergeCell ref="C76:C78"/>
    <mergeCell ref="C79:C81"/>
    <mergeCell ref="C82:C84"/>
    <mergeCell ref="C85:C87"/>
    <mergeCell ref="C88:C90"/>
    <mergeCell ref="C26:C28"/>
    <mergeCell ref="E24:H24"/>
    <mergeCell ref="C29:C31"/>
    <mergeCell ref="C32:C34"/>
    <mergeCell ref="C35:C37"/>
    <mergeCell ref="B70:B93"/>
    <mergeCell ref="C70:C72"/>
    <mergeCell ref="C54:C56"/>
    <mergeCell ref="C57:C59"/>
    <mergeCell ref="C60:C62"/>
    <mergeCell ref="C63:C65"/>
    <mergeCell ref="B188:N188"/>
    <mergeCell ref="E40:H40"/>
    <mergeCell ref="I40:L40"/>
    <mergeCell ref="M40:P40"/>
    <mergeCell ref="E68:H68"/>
    <mergeCell ref="B42:B65"/>
    <mergeCell ref="C42:C44"/>
    <mergeCell ref="C45:C47"/>
    <mergeCell ref="C48:C50"/>
    <mergeCell ref="C51:C53"/>
    <mergeCell ref="B187:N187"/>
    <mergeCell ref="B170:M170"/>
    <mergeCell ref="B171:M171"/>
    <mergeCell ref="B172:M172"/>
    <mergeCell ref="I68:L68"/>
    <mergeCell ref="M68:P68"/>
    <mergeCell ref="A1:F1"/>
    <mergeCell ref="B183:M183"/>
    <mergeCell ref="B174:N174"/>
    <mergeCell ref="B8:M8"/>
    <mergeCell ref="B9:M9"/>
    <mergeCell ref="B10:M10"/>
    <mergeCell ref="B11:M11"/>
    <mergeCell ref="B13:M13"/>
    <mergeCell ref="B21:M21"/>
    <mergeCell ref="B14:M14"/>
    <mergeCell ref="B20:M20"/>
    <mergeCell ref="B17:M17"/>
    <mergeCell ref="B19:M19"/>
    <mergeCell ref="B18:M18"/>
    <mergeCell ref="B15:M15"/>
    <mergeCell ref="B16:M16"/>
  </mergeCells>
  <conditionalFormatting sqref="E95:L95">
    <cfRule type="expression" dxfId="18" priority="5" stopIfTrue="1">
      <formula>NOT(E95="")</formula>
    </cfRule>
  </conditionalFormatting>
  <conditionalFormatting sqref="E39:T39">
    <cfRule type="expression" dxfId="17" priority="7" stopIfTrue="1">
      <formula>NOT(E39="")</formula>
    </cfRule>
  </conditionalFormatting>
  <conditionalFormatting sqref="E67:T67">
    <cfRule type="expression" dxfId="16" priority="6" stopIfTrue="1">
      <formula>NOT(E67="")</formula>
    </cfRule>
  </conditionalFormatting>
  <conditionalFormatting sqref="E23:AF23">
    <cfRule type="expression" dxfId="15" priority="8" stopIfTrue="1">
      <formula>NOT(E23="")</formula>
    </cfRule>
  </conditionalFormatting>
  <conditionalFormatting sqref="F109:I109">
    <cfRule type="expression" dxfId="14" priority="4" stopIfTrue="1">
      <formula>NOT(F109="")</formula>
    </cfRule>
  </conditionalFormatting>
  <conditionalFormatting sqref="F137:I137">
    <cfRule type="expression" dxfId="13" priority="3" stopIfTrue="1">
      <formula>NOT(F137="")</formula>
    </cfRule>
  </conditionalFormatting>
  <conditionalFormatting sqref="AG25:AG93">
    <cfRule type="expression" dxfId="12" priority="9" stopIfTrue="1">
      <formula>NOT(AG25="")</formula>
    </cfRule>
  </conditionalFormatting>
  <conditionalFormatting sqref="AG111:AG134">
    <cfRule type="expression" dxfId="11" priority="2" stopIfTrue="1">
      <formula>NOT(AG111="")</formula>
    </cfRule>
  </conditionalFormatting>
  <conditionalFormatting sqref="AG139:AG167">
    <cfRule type="expression" dxfId="10" priority="1" stopIfTrue="1">
      <formula>NOT(AG139="")</formula>
    </cfRule>
  </conditionalFormatting>
  <hyperlinks>
    <hyperlink ref="A3" location="Index!A1" display="Index" xr:uid="{1AA0C997-9A05-48A5-B3C6-AAD764FDD227}"/>
  </hyperlinks>
  <pageMargins left="0.7" right="0.7" top="0.75" bottom="0.75" header="0.3" footer="0.3"/>
  <pageSetup paperSize="9" scale="10" fitToHeight="0" orientation="landscape" r:id="rId1"/>
  <headerFooter alignWithMargins="0"/>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0031E-0D4A-4887-894B-71D20CEF3C88}">
  <sheetPr codeName="Sheet67">
    <tabColor theme="5" tint="0.79998168889431442"/>
  </sheetPr>
  <dimension ref="A1:AB141"/>
  <sheetViews>
    <sheetView showGridLines="0" zoomScaleNormal="100" workbookViewId="0">
      <pane xSplit="1" ySplit="3" topLeftCell="B15" activePane="bottomRight" state="frozen"/>
      <selection activeCell="B5" sqref="B5:G6"/>
      <selection pane="topRight" activeCell="B5" sqref="B5:G6"/>
      <selection pane="bottomLeft" activeCell="B5" sqref="B5:G6"/>
      <selection pane="bottomRight" activeCell="H23" sqref="H23"/>
    </sheetView>
  </sheetViews>
  <sheetFormatPr defaultColWidth="11.1796875" defaultRowHeight="14.5" x14ac:dyDescent="0.35"/>
  <cols>
    <col min="1" max="1" width="5.54296875" style="55" customWidth="1"/>
    <col min="2" max="2" width="30.81640625" style="54" customWidth="1"/>
    <col min="3" max="3" width="26.81640625" style="54" customWidth="1"/>
    <col min="4" max="4" width="18.7265625" style="54" customWidth="1"/>
    <col min="5" max="5" width="13.453125" style="54" customWidth="1"/>
    <col min="6" max="6" width="13" style="54" customWidth="1"/>
    <col min="7" max="7" width="17.54296875" style="54" customWidth="1"/>
    <col min="8" max="13" width="13.453125" style="54" customWidth="1"/>
    <col min="14" max="28" width="13.453125" style="55" customWidth="1"/>
    <col min="29" max="16384" width="11.1796875" style="54"/>
  </cols>
  <sheetData>
    <row r="1" spans="1:13" s="85" customFormat="1" ht="10.5" x14ac:dyDescent="0.25">
      <c r="A1" s="842" t="s">
        <v>467</v>
      </c>
      <c r="B1" s="842"/>
      <c r="C1" s="842"/>
      <c r="D1" s="842"/>
      <c r="E1" s="842"/>
      <c r="F1" s="842"/>
    </row>
    <row r="2" spans="1:13" ht="21" x14ac:dyDescent="0.5">
      <c r="A2" s="845" t="s">
        <v>838</v>
      </c>
      <c r="B2" s="845"/>
      <c r="C2" s="845"/>
      <c r="D2" s="845"/>
      <c r="E2" s="845"/>
      <c r="F2" s="845"/>
      <c r="G2" s="55"/>
      <c r="H2" s="55"/>
      <c r="I2" s="55"/>
      <c r="J2" s="55"/>
      <c r="K2" s="55"/>
      <c r="L2" s="55"/>
      <c r="M2" s="55"/>
    </row>
    <row r="3" spans="1:13" x14ac:dyDescent="0.35">
      <c r="A3" s="83" t="s">
        <v>466</v>
      </c>
      <c r="B3" s="55"/>
      <c r="C3" s="55"/>
      <c r="D3" s="55"/>
      <c r="E3" s="55"/>
      <c r="F3" s="55"/>
      <c r="G3" s="55"/>
      <c r="H3" s="55"/>
      <c r="I3" s="55"/>
      <c r="J3" s="55"/>
      <c r="K3" s="55"/>
      <c r="L3" s="55"/>
      <c r="M3" s="55"/>
    </row>
    <row r="4" spans="1:13" s="82" customFormat="1" ht="6" thickBot="1" x14ac:dyDescent="0.2"/>
    <row r="5" spans="1:13" ht="15" thickTop="1" x14ac:dyDescent="0.35">
      <c r="B5" s="79" t="s">
        <v>465</v>
      </c>
      <c r="C5" s="80" t="s">
        <v>838</v>
      </c>
      <c r="D5" s="79" t="s">
        <v>463</v>
      </c>
      <c r="E5" s="78">
        <v>44713</v>
      </c>
      <c r="F5" s="77" t="s">
        <v>462</v>
      </c>
      <c r="G5" s="76" t="s">
        <v>461</v>
      </c>
      <c r="H5" s="55"/>
      <c r="I5" s="55"/>
      <c r="J5" s="55"/>
      <c r="K5" s="55"/>
      <c r="L5" s="55"/>
      <c r="M5" s="55"/>
    </row>
    <row r="6" spans="1:13" ht="15" thickBot="1" x14ac:dyDescent="0.4">
      <c r="B6" s="75" t="s">
        <v>460</v>
      </c>
      <c r="C6" s="74" t="s">
        <v>459</v>
      </c>
      <c r="D6" s="72" t="s">
        <v>458</v>
      </c>
      <c r="E6" s="73">
        <v>1</v>
      </c>
      <c r="F6" s="72" t="s">
        <v>457</v>
      </c>
      <c r="G6" s="71">
        <v>2021</v>
      </c>
      <c r="H6" s="55"/>
      <c r="I6" s="55"/>
      <c r="J6" s="55"/>
      <c r="K6" s="55"/>
      <c r="L6" s="55"/>
      <c r="M6" s="55"/>
    </row>
    <row r="7" spans="1:13" ht="15.5" thickTop="1" thickBot="1" x14ac:dyDescent="0.4">
      <c r="B7" s="55"/>
      <c r="C7" s="55"/>
      <c r="D7" s="55"/>
      <c r="E7" s="55"/>
      <c r="F7" s="55"/>
      <c r="G7" s="55"/>
      <c r="H7" s="55"/>
      <c r="I7" s="55"/>
      <c r="J7" s="55"/>
      <c r="K7" s="55"/>
      <c r="L7" s="55"/>
      <c r="M7" s="55"/>
    </row>
    <row r="8" spans="1:13" ht="34.5" customHeight="1" thickTop="1" thickBot="1" x14ac:dyDescent="0.4">
      <c r="B8" s="917" t="s">
        <v>848</v>
      </c>
      <c r="C8" s="918"/>
      <c r="D8" s="918"/>
      <c r="E8" s="918"/>
      <c r="F8" s="918"/>
      <c r="G8" s="918"/>
      <c r="H8" s="918"/>
      <c r="I8" s="918"/>
      <c r="J8" s="918"/>
      <c r="K8" s="918"/>
      <c r="L8" s="918"/>
      <c r="M8" s="919"/>
    </row>
    <row r="9" spans="1:13" ht="15" customHeight="1" thickTop="1" x14ac:dyDescent="0.35">
      <c r="B9" s="193"/>
      <c r="C9" s="193"/>
      <c r="D9" s="193"/>
      <c r="E9" s="193"/>
      <c r="F9" s="193"/>
      <c r="G9" s="193"/>
      <c r="H9" s="193"/>
      <c r="I9" s="193"/>
      <c r="J9" s="193"/>
      <c r="K9" s="193"/>
      <c r="L9" s="193"/>
      <c r="M9" s="193"/>
    </row>
    <row r="10" spans="1:13" s="55" customFormat="1" ht="15" customHeight="1" x14ac:dyDescent="0.35">
      <c r="B10" s="192" t="s">
        <v>455</v>
      </c>
      <c r="C10" s="192"/>
      <c r="D10" s="192"/>
      <c r="E10" s="192"/>
      <c r="F10" s="192"/>
      <c r="G10" s="192"/>
      <c r="H10" s="192"/>
      <c r="I10" s="192"/>
      <c r="J10" s="192"/>
      <c r="K10" s="192"/>
      <c r="L10" s="192"/>
      <c r="M10" s="192"/>
    </row>
    <row r="11" spans="1:13" s="55" customFormat="1" ht="20.5" customHeight="1" x14ac:dyDescent="0.35">
      <c r="B11" s="916" t="s">
        <v>847</v>
      </c>
      <c r="C11" s="916"/>
      <c r="D11" s="916"/>
      <c r="E11" s="916"/>
      <c r="F11" s="916"/>
      <c r="G11" s="916"/>
      <c r="H11" s="916"/>
      <c r="I11" s="916"/>
      <c r="J11" s="916"/>
      <c r="K11" s="916"/>
      <c r="L11" s="916"/>
      <c r="M11" s="916"/>
    </row>
    <row r="12" spans="1:13" s="55" customFormat="1" ht="19.399999999999999" customHeight="1" x14ac:dyDescent="0.35">
      <c r="B12" s="838" t="s">
        <v>846</v>
      </c>
      <c r="C12" s="838"/>
      <c r="D12" s="838"/>
      <c r="E12" s="838"/>
      <c r="F12" s="838"/>
      <c r="G12" s="838"/>
      <c r="H12" s="838"/>
      <c r="I12" s="838"/>
      <c r="J12" s="838"/>
      <c r="K12" s="838"/>
      <c r="L12" s="838"/>
      <c r="M12" s="838"/>
    </row>
    <row r="13" spans="1:13" s="55" customFormat="1" ht="31.4" customHeight="1" x14ac:dyDescent="0.35">
      <c r="B13" s="838" t="s">
        <v>845</v>
      </c>
      <c r="C13" s="838"/>
      <c r="D13" s="838"/>
      <c r="E13" s="838"/>
      <c r="F13" s="838"/>
      <c r="G13" s="838"/>
      <c r="H13" s="838"/>
      <c r="I13" s="838"/>
      <c r="J13" s="838"/>
      <c r="K13" s="838"/>
      <c r="L13" s="838"/>
      <c r="M13" s="838"/>
    </row>
    <row r="14" spans="1:13" s="55" customFormat="1" ht="18" customHeight="1" x14ac:dyDescent="0.35">
      <c r="B14" s="148"/>
      <c r="C14" s="148"/>
      <c r="D14" s="148"/>
      <c r="E14" s="148"/>
      <c r="F14" s="148"/>
      <c r="G14" s="148"/>
      <c r="H14" s="148"/>
      <c r="I14" s="148"/>
      <c r="J14" s="148"/>
      <c r="K14" s="148"/>
      <c r="L14" s="148"/>
      <c r="M14" s="148"/>
    </row>
    <row r="15" spans="1:13" s="55" customFormat="1" ht="26.25" customHeight="1" x14ac:dyDescent="0.35">
      <c r="B15" s="849" t="s">
        <v>844</v>
      </c>
      <c r="C15" s="849"/>
      <c r="D15" s="849"/>
      <c r="E15" s="849"/>
      <c r="F15" s="849"/>
      <c r="G15" s="849"/>
      <c r="H15" s="849"/>
      <c r="I15" s="849"/>
      <c r="J15" s="849"/>
      <c r="K15" s="849"/>
      <c r="L15" s="849"/>
      <c r="M15" s="849"/>
    </row>
    <row r="16" spans="1:13" s="55" customFormat="1" ht="15" customHeight="1" x14ac:dyDescent="0.35">
      <c r="B16" s="838" t="s">
        <v>843</v>
      </c>
      <c r="C16" s="838"/>
      <c r="D16" s="838"/>
      <c r="E16" s="838"/>
      <c r="F16" s="838"/>
      <c r="G16" s="838"/>
      <c r="H16" s="838"/>
      <c r="I16" s="838"/>
      <c r="J16" s="838"/>
      <c r="K16" s="838"/>
      <c r="L16" s="838"/>
      <c r="M16" s="838"/>
    </row>
    <row r="17" spans="1:28" s="55" customFormat="1" ht="22.4" customHeight="1" x14ac:dyDescent="0.35">
      <c r="B17" s="838" t="s">
        <v>842</v>
      </c>
      <c r="C17" s="838"/>
      <c r="D17" s="838"/>
      <c r="E17" s="838"/>
      <c r="F17" s="838"/>
      <c r="G17" s="838"/>
      <c r="H17" s="838"/>
      <c r="I17" s="838"/>
      <c r="J17" s="838"/>
      <c r="K17" s="838"/>
      <c r="L17" s="838"/>
      <c r="M17" s="838"/>
    </row>
    <row r="18" spans="1:28" s="58" customFormat="1" ht="35.15" customHeight="1" x14ac:dyDescent="0.35">
      <c r="B18" s="838" t="s">
        <v>841</v>
      </c>
      <c r="C18" s="838"/>
      <c r="D18" s="838"/>
      <c r="E18" s="838"/>
      <c r="F18" s="838"/>
      <c r="G18" s="838"/>
      <c r="H18" s="838"/>
      <c r="I18" s="838"/>
      <c r="J18" s="838"/>
      <c r="K18" s="838"/>
      <c r="L18" s="838"/>
      <c r="M18" s="838"/>
    </row>
    <row r="19" spans="1:28" s="58" customFormat="1" ht="6.65" customHeight="1" x14ac:dyDescent="0.35">
      <c r="B19" s="95"/>
      <c r="C19" s="95"/>
      <c r="D19" s="95"/>
      <c r="E19" s="95"/>
      <c r="F19" s="95"/>
      <c r="G19" s="95"/>
      <c r="H19" s="95"/>
      <c r="I19" s="95"/>
      <c r="J19" s="95"/>
      <c r="K19" s="95"/>
      <c r="L19" s="95"/>
      <c r="M19" s="95"/>
    </row>
    <row r="20" spans="1:28" s="58" customFormat="1" ht="15" customHeight="1" x14ac:dyDescent="0.35">
      <c r="B20" s="95"/>
      <c r="C20" s="95"/>
      <c r="D20" s="95"/>
      <c r="E20" s="95"/>
      <c r="F20" s="191"/>
      <c r="G20" s="95"/>
      <c r="H20" s="95"/>
      <c r="I20" s="95"/>
      <c r="J20" s="95"/>
      <c r="K20" s="95"/>
      <c r="L20" s="95"/>
      <c r="M20" s="95"/>
    </row>
    <row r="21" spans="1:28" s="68" customFormat="1" ht="16.5" x14ac:dyDescent="0.45">
      <c r="A21" s="58"/>
      <c r="B21" s="65" t="s">
        <v>445</v>
      </c>
      <c r="C21" s="65" t="s">
        <v>839</v>
      </c>
      <c r="D21" s="65" t="s">
        <v>443</v>
      </c>
      <c r="E21" s="188" t="s">
        <v>441</v>
      </c>
      <c r="F21" s="58"/>
      <c r="G21" s="95"/>
      <c r="H21" s="247" t="s">
        <v>979</v>
      </c>
      <c r="I21" s="245"/>
      <c r="J21" s="58"/>
      <c r="K21" s="58"/>
      <c r="L21" s="58"/>
      <c r="M21" s="58"/>
      <c r="N21" s="58"/>
      <c r="O21" s="58"/>
      <c r="Q21" s="58"/>
      <c r="R21" s="58"/>
      <c r="S21" s="58"/>
      <c r="T21" s="58"/>
      <c r="U21" s="58"/>
      <c r="V21" s="58"/>
      <c r="W21" s="58"/>
      <c r="X21" s="58"/>
      <c r="Y21" s="58"/>
      <c r="Z21" s="58"/>
      <c r="AA21" s="58"/>
      <c r="AB21" s="58"/>
    </row>
    <row r="22" spans="1:28" s="68" customFormat="1" x14ac:dyDescent="0.35">
      <c r="A22" s="58"/>
      <c r="B22" s="922" t="s">
        <v>838</v>
      </c>
      <c r="C22" s="190" t="s">
        <v>308</v>
      </c>
      <c r="D22" s="63" t="s">
        <v>783</v>
      </c>
      <c r="E22" s="185">
        <v>13.9</v>
      </c>
      <c r="F22" s="92"/>
      <c r="G22" s="95" t="s">
        <v>977</v>
      </c>
      <c r="H22" s="248">
        <f>AVERAGEIFS($E$21:$E$79,$G$21:$G$79,I22)</f>
        <v>21.511764705882353</v>
      </c>
      <c r="I22" s="246" t="s">
        <v>977</v>
      </c>
      <c r="K22" s="182"/>
      <c r="L22" s="182"/>
      <c r="M22" s="182"/>
      <c r="N22" s="182"/>
      <c r="O22" s="182"/>
      <c r="Q22" s="58"/>
      <c r="R22" s="58"/>
      <c r="S22" s="58"/>
      <c r="T22" s="58"/>
      <c r="U22" s="58"/>
      <c r="V22" s="58"/>
      <c r="W22" s="58"/>
      <c r="X22" s="58"/>
      <c r="Y22" s="58"/>
      <c r="Z22" s="58"/>
      <c r="AA22" s="58"/>
      <c r="AB22" s="58"/>
    </row>
    <row r="23" spans="1:28" s="68" customFormat="1" x14ac:dyDescent="0.35">
      <c r="A23" s="58"/>
      <c r="B23" s="923"/>
      <c r="C23" s="190" t="s">
        <v>840</v>
      </c>
      <c r="D23" s="63" t="s">
        <v>783</v>
      </c>
      <c r="E23" s="185">
        <v>13.8</v>
      </c>
      <c r="F23" s="92"/>
      <c r="G23" s="95" t="s">
        <v>977</v>
      </c>
      <c r="H23" s="248">
        <f>AVERAGEIFS($E$21:$E$79,$G$21:$G$79,I23)</f>
        <v>55.183333333333337</v>
      </c>
      <c r="I23" s="246" t="s">
        <v>978</v>
      </c>
      <c r="K23" s="182"/>
      <c r="L23" s="182"/>
      <c r="M23" s="182"/>
      <c r="N23" s="182"/>
      <c r="O23" s="182"/>
      <c r="Q23" s="58"/>
      <c r="R23" s="58"/>
      <c r="S23" s="58"/>
      <c r="T23" s="58"/>
      <c r="U23" s="58"/>
      <c r="V23" s="58"/>
      <c r="W23" s="58"/>
      <c r="X23" s="58"/>
      <c r="Y23" s="58"/>
      <c r="Z23" s="58"/>
      <c r="AA23" s="58"/>
      <c r="AB23" s="58"/>
    </row>
    <row r="24" spans="1:28" s="58" customFormat="1" x14ac:dyDescent="0.35">
      <c r="B24" s="184"/>
      <c r="C24" s="183"/>
      <c r="E24" s="182"/>
      <c r="F24" s="95"/>
      <c r="G24" s="95"/>
      <c r="J24" s="182"/>
      <c r="K24" s="182"/>
      <c r="L24" s="182"/>
      <c r="M24" s="182"/>
      <c r="N24" s="182"/>
      <c r="O24" s="182"/>
    </row>
    <row r="25" spans="1:28" s="58" customFormat="1" ht="16.5" x14ac:dyDescent="0.45">
      <c r="B25" s="189" t="s">
        <v>445</v>
      </c>
      <c r="C25" s="65" t="s">
        <v>839</v>
      </c>
      <c r="D25" s="65" t="s">
        <v>443</v>
      </c>
      <c r="E25" s="188" t="s">
        <v>441</v>
      </c>
      <c r="F25" s="92"/>
      <c r="G25" s="95"/>
      <c r="H25" s="95"/>
      <c r="I25" s="182"/>
      <c r="J25" s="182"/>
      <c r="K25" s="182"/>
      <c r="L25" s="182"/>
      <c r="M25" s="182"/>
      <c r="N25" s="182"/>
      <c r="O25" s="182"/>
    </row>
    <row r="26" spans="1:28" s="58" customFormat="1" x14ac:dyDescent="0.35">
      <c r="B26" s="924" t="s">
        <v>838</v>
      </c>
      <c r="C26" s="186" t="s">
        <v>837</v>
      </c>
      <c r="D26" s="63" t="s">
        <v>783</v>
      </c>
      <c r="E26" s="185">
        <v>56</v>
      </c>
      <c r="F26" s="92"/>
      <c r="G26" s="95" t="s">
        <v>978</v>
      </c>
      <c r="H26" s="95"/>
      <c r="I26" s="182"/>
      <c r="J26" s="182"/>
      <c r="K26" s="182"/>
      <c r="L26" s="182"/>
      <c r="M26" s="182"/>
      <c r="N26" s="182"/>
      <c r="O26" s="182"/>
    </row>
    <row r="27" spans="1:28" s="58" customFormat="1" x14ac:dyDescent="0.35">
      <c r="B27" s="925"/>
      <c r="C27" s="186" t="s">
        <v>836</v>
      </c>
      <c r="D27" s="63" t="s">
        <v>783</v>
      </c>
      <c r="E27" s="185">
        <v>42.6</v>
      </c>
      <c r="F27" s="92"/>
      <c r="G27" s="95" t="s">
        <v>978</v>
      </c>
      <c r="H27" s="95"/>
      <c r="I27" s="182"/>
      <c r="J27" s="182"/>
      <c r="K27" s="182"/>
      <c r="L27" s="182"/>
      <c r="M27" s="182"/>
      <c r="N27" s="182"/>
      <c r="O27" s="182"/>
    </row>
    <row r="28" spans="1:28" s="58" customFormat="1" x14ac:dyDescent="0.35">
      <c r="B28" s="925"/>
      <c r="C28" s="186" t="s">
        <v>835</v>
      </c>
      <c r="D28" s="63" t="s">
        <v>783</v>
      </c>
      <c r="E28" s="185">
        <v>13.9</v>
      </c>
      <c r="F28" s="92"/>
      <c r="G28" s="95" t="s">
        <v>977</v>
      </c>
      <c r="H28" s="95"/>
      <c r="I28" s="182"/>
      <c r="J28" s="182"/>
      <c r="K28" s="182"/>
      <c r="L28" s="182"/>
      <c r="M28" s="182"/>
      <c r="N28" s="182"/>
      <c r="O28" s="182"/>
    </row>
    <row r="29" spans="1:28" s="58" customFormat="1" x14ac:dyDescent="0.35">
      <c r="B29" s="925"/>
      <c r="C29" s="186" t="s">
        <v>834</v>
      </c>
      <c r="D29" s="63" t="s">
        <v>783</v>
      </c>
      <c r="E29" s="185">
        <v>10.9</v>
      </c>
      <c r="F29" s="92"/>
      <c r="G29" s="95" t="s">
        <v>977</v>
      </c>
      <c r="H29" s="95"/>
      <c r="I29" s="182"/>
      <c r="J29" s="182"/>
      <c r="K29" s="182"/>
      <c r="L29" s="182"/>
      <c r="M29" s="182"/>
      <c r="N29" s="182"/>
      <c r="O29" s="182"/>
    </row>
    <row r="30" spans="1:28" s="58" customFormat="1" x14ac:dyDescent="0.35">
      <c r="B30" s="925"/>
      <c r="C30" s="186" t="s">
        <v>833</v>
      </c>
      <c r="D30" s="63" t="s">
        <v>783</v>
      </c>
      <c r="E30" s="185">
        <v>12.3</v>
      </c>
      <c r="F30" s="92"/>
      <c r="G30" s="95" t="s">
        <v>978</v>
      </c>
      <c r="H30" s="95"/>
      <c r="I30" s="182"/>
      <c r="J30" s="182"/>
      <c r="K30" s="182"/>
      <c r="L30" s="182"/>
      <c r="M30" s="182"/>
      <c r="N30" s="182"/>
      <c r="O30" s="182"/>
    </row>
    <row r="31" spans="1:28" s="58" customFormat="1" x14ac:dyDescent="0.35">
      <c r="B31" s="925"/>
      <c r="C31" s="186" t="s">
        <v>832</v>
      </c>
      <c r="D31" s="63" t="s">
        <v>783</v>
      </c>
      <c r="E31" s="185">
        <v>16.100000000000001</v>
      </c>
      <c r="F31" s="92"/>
      <c r="G31" s="95" t="s">
        <v>978</v>
      </c>
      <c r="H31" s="95"/>
      <c r="I31" s="182"/>
      <c r="J31" s="182"/>
      <c r="K31" s="182"/>
      <c r="L31" s="182"/>
      <c r="M31" s="182"/>
      <c r="N31" s="182"/>
      <c r="O31" s="182"/>
    </row>
    <row r="32" spans="1:28" s="58" customFormat="1" x14ac:dyDescent="0.35">
      <c r="B32" s="925"/>
      <c r="C32" s="186" t="s">
        <v>831</v>
      </c>
      <c r="D32" s="63" t="s">
        <v>783</v>
      </c>
      <c r="E32" s="185">
        <v>30.5</v>
      </c>
      <c r="F32" s="92"/>
      <c r="G32" s="95" t="s">
        <v>978</v>
      </c>
      <c r="H32" s="95"/>
      <c r="I32" s="182"/>
      <c r="J32" s="182"/>
      <c r="K32" s="182"/>
      <c r="L32" s="182"/>
      <c r="M32" s="182"/>
      <c r="N32" s="182"/>
      <c r="O32" s="182"/>
    </row>
    <row r="33" spans="2:15" s="58" customFormat="1" x14ac:dyDescent="0.35">
      <c r="B33" s="925"/>
      <c r="C33" s="186" t="s">
        <v>830</v>
      </c>
      <c r="D33" s="63" t="s">
        <v>783</v>
      </c>
      <c r="E33" s="185">
        <v>62.9</v>
      </c>
      <c r="F33" s="92"/>
      <c r="G33" s="95" t="s">
        <v>978</v>
      </c>
      <c r="H33" s="95"/>
      <c r="I33" s="182"/>
      <c r="J33" s="182"/>
      <c r="K33" s="182"/>
      <c r="L33" s="182"/>
      <c r="M33" s="182"/>
      <c r="N33" s="182"/>
      <c r="O33" s="182"/>
    </row>
    <row r="34" spans="2:15" s="58" customFormat="1" x14ac:dyDescent="0.35">
      <c r="B34" s="925"/>
      <c r="C34" s="186" t="s">
        <v>829</v>
      </c>
      <c r="D34" s="63" t="s">
        <v>783</v>
      </c>
      <c r="E34" s="185">
        <v>13.5</v>
      </c>
      <c r="F34" s="92"/>
      <c r="G34" s="95" t="s">
        <v>978</v>
      </c>
      <c r="H34" s="95"/>
      <c r="I34" s="182"/>
      <c r="J34" s="182"/>
      <c r="K34" s="182"/>
      <c r="L34" s="182"/>
      <c r="M34" s="182"/>
      <c r="N34" s="182"/>
      <c r="O34" s="182"/>
    </row>
    <row r="35" spans="2:15" s="58" customFormat="1" x14ac:dyDescent="0.35">
      <c r="B35" s="925"/>
      <c r="C35" s="186" t="s">
        <v>828</v>
      </c>
      <c r="D35" s="63" t="s">
        <v>783</v>
      </c>
      <c r="E35" s="185">
        <v>7.5</v>
      </c>
      <c r="F35" s="92"/>
      <c r="G35" s="95" t="s">
        <v>978</v>
      </c>
      <c r="H35" s="95"/>
      <c r="I35" s="182"/>
      <c r="J35" s="182"/>
      <c r="K35" s="182"/>
      <c r="L35" s="182"/>
      <c r="M35" s="182"/>
      <c r="N35" s="182"/>
      <c r="O35" s="182"/>
    </row>
    <row r="36" spans="2:15" s="58" customFormat="1" x14ac:dyDescent="0.35">
      <c r="B36" s="925"/>
      <c r="C36" s="186" t="s">
        <v>827</v>
      </c>
      <c r="D36" s="63" t="s">
        <v>783</v>
      </c>
      <c r="E36" s="185">
        <v>36.200000000000003</v>
      </c>
      <c r="F36" s="92"/>
      <c r="G36" s="95" t="s">
        <v>977</v>
      </c>
      <c r="H36" s="95"/>
      <c r="I36" s="182"/>
      <c r="J36" s="182"/>
      <c r="K36" s="182"/>
      <c r="L36" s="182"/>
      <c r="M36" s="182"/>
      <c r="N36" s="182"/>
      <c r="O36" s="182"/>
    </row>
    <row r="37" spans="2:15" s="58" customFormat="1" x14ac:dyDescent="0.35">
      <c r="B37" s="925"/>
      <c r="C37" s="186" t="s">
        <v>826</v>
      </c>
      <c r="D37" s="63" t="s">
        <v>783</v>
      </c>
      <c r="E37" s="185">
        <v>56.5</v>
      </c>
      <c r="F37" s="92"/>
      <c r="G37" s="95" t="s">
        <v>978</v>
      </c>
      <c r="H37" s="95"/>
      <c r="I37" s="182"/>
      <c r="J37" s="182"/>
      <c r="K37" s="182"/>
      <c r="L37" s="182"/>
      <c r="M37" s="182"/>
      <c r="N37" s="182"/>
      <c r="O37" s="182"/>
    </row>
    <row r="38" spans="2:15" s="58" customFormat="1" x14ac:dyDescent="0.35">
      <c r="B38" s="925"/>
      <c r="C38" s="186" t="s">
        <v>825</v>
      </c>
      <c r="D38" s="63" t="s">
        <v>783</v>
      </c>
      <c r="E38" s="185">
        <v>47.8</v>
      </c>
      <c r="F38" s="92"/>
      <c r="G38" s="95" t="s">
        <v>978</v>
      </c>
      <c r="H38" s="95"/>
      <c r="I38" s="182"/>
      <c r="J38" s="182"/>
      <c r="K38" s="182"/>
      <c r="L38" s="182"/>
      <c r="M38" s="182"/>
      <c r="N38" s="182"/>
      <c r="O38" s="182"/>
    </row>
    <row r="39" spans="2:15" s="58" customFormat="1" x14ac:dyDescent="0.35">
      <c r="B39" s="925"/>
      <c r="C39" s="186" t="s">
        <v>824</v>
      </c>
      <c r="D39" s="63" t="s">
        <v>783</v>
      </c>
      <c r="E39" s="187"/>
      <c r="F39" s="92"/>
      <c r="G39" s="95" t="s">
        <v>977</v>
      </c>
      <c r="H39" s="95"/>
      <c r="I39" s="182"/>
      <c r="J39" s="182"/>
      <c r="K39" s="182"/>
      <c r="L39" s="182"/>
      <c r="M39" s="182"/>
      <c r="N39" s="182"/>
      <c r="O39" s="182"/>
    </row>
    <row r="40" spans="2:15" s="58" customFormat="1" x14ac:dyDescent="0.35">
      <c r="B40" s="925"/>
      <c r="C40" s="186" t="s">
        <v>823</v>
      </c>
      <c r="D40" s="63" t="s">
        <v>783</v>
      </c>
      <c r="E40" s="185">
        <v>6.5</v>
      </c>
      <c r="F40" s="92"/>
      <c r="G40" s="95" t="s">
        <v>977</v>
      </c>
      <c r="H40" s="95"/>
      <c r="I40" s="182"/>
      <c r="J40" s="182"/>
      <c r="K40" s="182"/>
      <c r="L40" s="182"/>
      <c r="M40" s="182"/>
      <c r="N40" s="182"/>
      <c r="O40" s="182"/>
    </row>
    <row r="41" spans="2:15" s="58" customFormat="1" x14ac:dyDescent="0.35">
      <c r="B41" s="925"/>
      <c r="C41" s="186" t="s">
        <v>822</v>
      </c>
      <c r="D41" s="63" t="s">
        <v>783</v>
      </c>
      <c r="E41" s="185">
        <v>17</v>
      </c>
      <c r="F41" s="92"/>
      <c r="G41" s="95" t="s">
        <v>977</v>
      </c>
      <c r="H41" s="95"/>
      <c r="I41" s="182"/>
      <c r="J41" s="182"/>
      <c r="K41" s="182"/>
      <c r="L41" s="182"/>
      <c r="M41" s="182"/>
      <c r="N41" s="182"/>
      <c r="O41" s="182"/>
    </row>
    <row r="42" spans="2:15" s="58" customFormat="1" x14ac:dyDescent="0.35">
      <c r="B42" s="925"/>
      <c r="C42" s="186" t="s">
        <v>821</v>
      </c>
      <c r="D42" s="63" t="s">
        <v>783</v>
      </c>
      <c r="E42" s="185">
        <v>43</v>
      </c>
      <c r="F42" s="92"/>
      <c r="G42" s="95" t="s">
        <v>977</v>
      </c>
      <c r="H42" s="95"/>
      <c r="I42" s="182"/>
      <c r="J42" s="182"/>
      <c r="K42" s="182"/>
      <c r="L42" s="182"/>
      <c r="M42" s="182"/>
      <c r="N42" s="182"/>
      <c r="O42" s="182"/>
    </row>
    <row r="43" spans="2:15" s="58" customFormat="1" x14ac:dyDescent="0.35">
      <c r="B43" s="925"/>
      <c r="C43" s="186" t="s">
        <v>820</v>
      </c>
      <c r="D43" s="63" t="s">
        <v>783</v>
      </c>
      <c r="E43" s="185">
        <v>65.900000000000006</v>
      </c>
      <c r="F43" s="92"/>
      <c r="G43" s="95" t="s">
        <v>978</v>
      </c>
      <c r="H43" s="95"/>
      <c r="I43" s="182"/>
      <c r="J43" s="182"/>
      <c r="K43" s="182"/>
      <c r="L43" s="182"/>
      <c r="M43" s="182"/>
      <c r="N43" s="182"/>
      <c r="O43" s="182"/>
    </row>
    <row r="44" spans="2:15" s="58" customFormat="1" x14ac:dyDescent="0.35">
      <c r="B44" s="925"/>
      <c r="C44" s="186" t="s">
        <v>819</v>
      </c>
      <c r="D44" s="63" t="s">
        <v>783</v>
      </c>
      <c r="E44" s="185">
        <v>75.5</v>
      </c>
      <c r="F44" s="92"/>
      <c r="G44" s="95" t="s">
        <v>978</v>
      </c>
      <c r="H44" s="95"/>
      <c r="I44" s="182"/>
      <c r="J44" s="182"/>
      <c r="K44" s="182"/>
      <c r="L44" s="182"/>
      <c r="M44" s="182"/>
      <c r="N44" s="182"/>
      <c r="O44" s="182"/>
    </row>
    <row r="45" spans="2:15" s="58" customFormat="1" x14ac:dyDescent="0.35">
      <c r="B45" s="925"/>
      <c r="C45" s="186" t="s">
        <v>818</v>
      </c>
      <c r="D45" s="63" t="s">
        <v>783</v>
      </c>
      <c r="E45" s="185">
        <v>89.1</v>
      </c>
      <c r="F45" s="92"/>
      <c r="G45" s="95" t="s">
        <v>978</v>
      </c>
      <c r="H45" s="95"/>
      <c r="I45" s="182"/>
      <c r="J45" s="182"/>
      <c r="K45" s="182"/>
      <c r="L45" s="182"/>
      <c r="M45" s="182"/>
      <c r="N45" s="182"/>
      <c r="O45" s="182"/>
    </row>
    <row r="46" spans="2:15" s="58" customFormat="1" x14ac:dyDescent="0.35">
      <c r="B46" s="925"/>
      <c r="C46" s="186" t="s">
        <v>817</v>
      </c>
      <c r="D46" s="63" t="s">
        <v>783</v>
      </c>
      <c r="E46" s="185">
        <v>25</v>
      </c>
      <c r="F46" s="92"/>
      <c r="G46" s="95" t="s">
        <v>977</v>
      </c>
      <c r="H46" s="95" t="s">
        <v>539</v>
      </c>
      <c r="I46" s="182"/>
      <c r="J46" s="182"/>
      <c r="K46" s="182"/>
      <c r="L46" s="182"/>
      <c r="M46" s="182"/>
      <c r="N46" s="182"/>
      <c r="O46" s="182"/>
    </row>
    <row r="47" spans="2:15" s="58" customFormat="1" x14ac:dyDescent="0.35">
      <c r="B47" s="925"/>
      <c r="C47" s="186" t="s">
        <v>816</v>
      </c>
      <c r="D47" s="63" t="s">
        <v>783</v>
      </c>
      <c r="E47" s="185">
        <v>54</v>
      </c>
      <c r="F47" s="92"/>
      <c r="G47" s="95" t="s">
        <v>978</v>
      </c>
      <c r="H47" s="95"/>
      <c r="I47" s="182"/>
      <c r="J47" s="182"/>
      <c r="K47" s="182"/>
      <c r="L47" s="182"/>
      <c r="M47" s="182"/>
      <c r="N47" s="182"/>
      <c r="O47" s="182"/>
    </row>
    <row r="48" spans="2:15" s="58" customFormat="1" x14ac:dyDescent="0.35">
      <c r="B48" s="925"/>
      <c r="C48" s="186" t="s">
        <v>815</v>
      </c>
      <c r="D48" s="63" t="s">
        <v>783</v>
      </c>
      <c r="E48" s="185">
        <v>20.2</v>
      </c>
      <c r="F48" s="92"/>
      <c r="G48" s="95" t="s">
        <v>977</v>
      </c>
      <c r="H48" s="95"/>
      <c r="I48" s="182"/>
      <c r="J48" s="182"/>
      <c r="K48" s="182"/>
      <c r="L48" s="182"/>
      <c r="M48" s="182"/>
      <c r="N48" s="182"/>
      <c r="O48" s="182"/>
    </row>
    <row r="49" spans="2:15" s="58" customFormat="1" x14ac:dyDescent="0.35">
      <c r="B49" s="925"/>
      <c r="C49" s="186" t="s">
        <v>814</v>
      </c>
      <c r="D49" s="63" t="s">
        <v>783</v>
      </c>
      <c r="E49" s="185">
        <v>60.6</v>
      </c>
      <c r="F49" s="92"/>
      <c r="G49" s="95" t="s">
        <v>978</v>
      </c>
      <c r="H49" s="95"/>
      <c r="I49" s="182"/>
      <c r="J49" s="182"/>
      <c r="K49" s="182"/>
      <c r="L49" s="182"/>
      <c r="M49" s="182"/>
      <c r="N49" s="182"/>
      <c r="O49" s="182"/>
    </row>
    <row r="50" spans="2:15" s="58" customFormat="1" x14ac:dyDescent="0.35">
      <c r="B50" s="925"/>
      <c r="C50" s="186" t="s">
        <v>813</v>
      </c>
      <c r="D50" s="63" t="s">
        <v>783</v>
      </c>
      <c r="E50" s="185">
        <v>62.4</v>
      </c>
      <c r="F50" s="92"/>
      <c r="G50" s="95" t="s">
        <v>978</v>
      </c>
      <c r="H50" s="95"/>
      <c r="I50" s="182"/>
      <c r="J50" s="182"/>
      <c r="K50" s="182"/>
      <c r="L50" s="182"/>
      <c r="M50" s="182"/>
      <c r="N50" s="182"/>
      <c r="O50" s="182"/>
    </row>
    <row r="51" spans="2:15" s="58" customFormat="1" x14ac:dyDescent="0.35">
      <c r="B51" s="925"/>
      <c r="C51" s="186" t="s">
        <v>812</v>
      </c>
      <c r="D51" s="63" t="s">
        <v>783</v>
      </c>
      <c r="E51" s="187"/>
      <c r="F51" s="92"/>
      <c r="G51" s="95" t="s">
        <v>978</v>
      </c>
      <c r="H51" s="95"/>
      <c r="I51" s="182"/>
      <c r="J51" s="182"/>
      <c r="K51" s="182"/>
      <c r="L51" s="182"/>
      <c r="M51" s="182"/>
      <c r="N51" s="182"/>
      <c r="O51" s="182"/>
    </row>
    <row r="52" spans="2:15" s="58" customFormat="1" x14ac:dyDescent="0.35">
      <c r="B52" s="925"/>
      <c r="C52" s="186" t="s">
        <v>811</v>
      </c>
      <c r="D52" s="63" t="s">
        <v>783</v>
      </c>
      <c r="E52" s="185">
        <v>61.2</v>
      </c>
      <c r="F52" s="92"/>
      <c r="G52" s="95" t="s">
        <v>978</v>
      </c>
      <c r="H52" s="95"/>
      <c r="I52" s="182"/>
      <c r="J52" s="182"/>
      <c r="K52" s="182"/>
      <c r="L52" s="182"/>
      <c r="M52" s="182"/>
      <c r="N52" s="182"/>
      <c r="O52" s="182"/>
    </row>
    <row r="53" spans="2:15" s="58" customFormat="1" x14ac:dyDescent="0.35">
      <c r="B53" s="925"/>
      <c r="C53" s="186" t="s">
        <v>810</v>
      </c>
      <c r="D53" s="63" t="s">
        <v>783</v>
      </c>
      <c r="E53" s="185">
        <v>75.599999999999994</v>
      </c>
      <c r="F53" s="92"/>
      <c r="G53" s="95" t="s">
        <v>978</v>
      </c>
      <c r="H53" s="95"/>
      <c r="I53" s="182"/>
      <c r="J53" s="182"/>
      <c r="K53" s="182"/>
      <c r="L53" s="182"/>
      <c r="M53" s="182"/>
      <c r="N53" s="182"/>
      <c r="O53" s="182"/>
    </row>
    <row r="54" spans="2:15" s="58" customFormat="1" x14ac:dyDescent="0.35">
      <c r="B54" s="925"/>
      <c r="C54" s="186" t="s">
        <v>809</v>
      </c>
      <c r="D54" s="63" t="s">
        <v>783</v>
      </c>
      <c r="E54" s="185">
        <v>83</v>
      </c>
      <c r="F54" s="92"/>
      <c r="G54" s="95" t="s">
        <v>978</v>
      </c>
      <c r="H54" s="95"/>
      <c r="I54" s="182"/>
      <c r="J54" s="182"/>
      <c r="K54" s="182"/>
      <c r="L54" s="182"/>
      <c r="M54" s="182"/>
      <c r="N54" s="182"/>
      <c r="O54" s="182"/>
    </row>
    <row r="55" spans="2:15" s="58" customFormat="1" x14ac:dyDescent="0.35">
      <c r="B55" s="925"/>
      <c r="C55" s="186" t="s">
        <v>808</v>
      </c>
      <c r="D55" s="63" t="s">
        <v>783</v>
      </c>
      <c r="E55" s="185">
        <v>183.3</v>
      </c>
      <c r="F55" s="92"/>
      <c r="G55" s="95" t="s">
        <v>978</v>
      </c>
      <c r="H55" s="95"/>
      <c r="I55" s="182"/>
      <c r="J55" s="182"/>
      <c r="K55" s="182"/>
      <c r="L55" s="182"/>
      <c r="M55" s="182"/>
      <c r="N55" s="182"/>
      <c r="O55" s="182"/>
    </row>
    <row r="56" spans="2:15" s="58" customFormat="1" x14ac:dyDescent="0.35">
      <c r="B56" s="925"/>
      <c r="C56" s="186" t="s">
        <v>807</v>
      </c>
      <c r="D56" s="63" t="s">
        <v>783</v>
      </c>
      <c r="E56" s="185">
        <v>25.9</v>
      </c>
      <c r="F56" s="92"/>
      <c r="G56" s="95" t="s">
        <v>978</v>
      </c>
      <c r="H56" s="95"/>
      <c r="I56" s="182"/>
      <c r="J56" s="182"/>
      <c r="K56" s="182"/>
      <c r="L56" s="182"/>
      <c r="M56" s="182"/>
      <c r="N56" s="182"/>
      <c r="O56" s="182"/>
    </row>
    <row r="57" spans="2:15" s="58" customFormat="1" x14ac:dyDescent="0.35">
      <c r="B57" s="925"/>
      <c r="C57" s="186" t="s">
        <v>806</v>
      </c>
      <c r="D57" s="63" t="s">
        <v>783</v>
      </c>
      <c r="E57" s="185">
        <v>20.9</v>
      </c>
      <c r="F57" s="92"/>
      <c r="G57" s="95" t="s">
        <v>977</v>
      </c>
      <c r="H57" s="95"/>
      <c r="I57" s="182"/>
      <c r="J57" s="182"/>
      <c r="K57" s="182"/>
      <c r="L57" s="182"/>
      <c r="M57" s="182"/>
      <c r="N57" s="182"/>
      <c r="O57" s="182"/>
    </row>
    <row r="58" spans="2:15" s="58" customFormat="1" x14ac:dyDescent="0.35">
      <c r="B58" s="925"/>
      <c r="C58" s="186" t="s">
        <v>805</v>
      </c>
      <c r="D58" s="63" t="s">
        <v>783</v>
      </c>
      <c r="E58" s="185">
        <v>10.4</v>
      </c>
      <c r="F58" s="92"/>
      <c r="G58" s="95" t="s">
        <v>978</v>
      </c>
      <c r="H58" s="95"/>
      <c r="I58" s="182"/>
      <c r="J58" s="182"/>
      <c r="K58" s="182"/>
      <c r="L58" s="182"/>
      <c r="M58" s="182"/>
      <c r="N58" s="182"/>
      <c r="O58" s="182"/>
    </row>
    <row r="59" spans="2:15" s="58" customFormat="1" x14ac:dyDescent="0.35">
      <c r="B59" s="925"/>
      <c r="C59" s="186" t="s">
        <v>804</v>
      </c>
      <c r="D59" s="63" t="s">
        <v>783</v>
      </c>
      <c r="E59" s="187"/>
      <c r="F59" s="92"/>
      <c r="G59" s="95" t="s">
        <v>978</v>
      </c>
      <c r="H59" s="95"/>
      <c r="I59" s="182"/>
      <c r="J59" s="182"/>
      <c r="K59" s="182"/>
      <c r="L59" s="182"/>
      <c r="M59" s="182"/>
      <c r="N59" s="182"/>
      <c r="O59" s="182"/>
    </row>
    <row r="60" spans="2:15" s="58" customFormat="1" x14ac:dyDescent="0.35">
      <c r="B60" s="925"/>
      <c r="C60" s="186" t="s">
        <v>803</v>
      </c>
      <c r="D60" s="63" t="s">
        <v>783</v>
      </c>
      <c r="E60" s="185">
        <v>22.1</v>
      </c>
      <c r="F60" s="92"/>
      <c r="G60" s="95" t="s">
        <v>978</v>
      </c>
      <c r="H60" s="95"/>
      <c r="I60" s="182"/>
      <c r="J60" s="182"/>
      <c r="K60" s="182"/>
      <c r="L60" s="182"/>
      <c r="M60" s="182"/>
      <c r="N60" s="182"/>
      <c r="O60" s="182"/>
    </row>
    <row r="61" spans="2:15" s="58" customFormat="1" x14ac:dyDescent="0.35">
      <c r="B61" s="925"/>
      <c r="C61" s="186" t="s">
        <v>802</v>
      </c>
      <c r="D61" s="63" t="s">
        <v>783</v>
      </c>
      <c r="E61" s="185">
        <v>22.5</v>
      </c>
      <c r="F61" s="92"/>
      <c r="G61" s="95" t="s">
        <v>978</v>
      </c>
      <c r="H61" s="95"/>
      <c r="I61" s="182"/>
      <c r="J61" s="182"/>
      <c r="K61" s="182"/>
      <c r="L61" s="182"/>
      <c r="M61" s="182"/>
      <c r="N61" s="182"/>
      <c r="O61" s="182"/>
    </row>
    <row r="62" spans="2:15" s="58" customFormat="1" x14ac:dyDescent="0.35">
      <c r="B62" s="925"/>
      <c r="C62" s="186" t="s">
        <v>801</v>
      </c>
      <c r="D62" s="63" t="s">
        <v>783</v>
      </c>
      <c r="E62" s="185">
        <v>44.2</v>
      </c>
      <c r="F62" s="92"/>
      <c r="G62" s="95" t="s">
        <v>978</v>
      </c>
      <c r="H62" s="95"/>
      <c r="I62" s="182"/>
      <c r="J62" s="182"/>
      <c r="K62" s="182"/>
      <c r="L62" s="182"/>
      <c r="M62" s="182"/>
      <c r="N62" s="182"/>
      <c r="O62" s="182"/>
    </row>
    <row r="63" spans="2:15" s="58" customFormat="1" x14ac:dyDescent="0.35">
      <c r="B63" s="925"/>
      <c r="C63" s="186" t="s">
        <v>800</v>
      </c>
      <c r="D63" s="63" t="s">
        <v>783</v>
      </c>
      <c r="E63" s="185">
        <v>33.200000000000003</v>
      </c>
      <c r="F63" s="92"/>
      <c r="G63" s="95" t="s">
        <v>977</v>
      </c>
      <c r="H63" s="95"/>
      <c r="I63" s="182"/>
      <c r="J63" s="182"/>
      <c r="K63" s="182"/>
      <c r="L63" s="182"/>
      <c r="M63" s="182"/>
      <c r="N63" s="182"/>
      <c r="O63" s="182"/>
    </row>
    <row r="64" spans="2:15" s="58" customFormat="1" x14ac:dyDescent="0.35">
      <c r="B64" s="925"/>
      <c r="C64" s="186" t="s">
        <v>799</v>
      </c>
      <c r="D64" s="63" t="s">
        <v>783</v>
      </c>
      <c r="E64" s="185">
        <v>26</v>
      </c>
      <c r="F64" s="92"/>
      <c r="G64" s="95" t="s">
        <v>977</v>
      </c>
      <c r="H64" s="95"/>
      <c r="I64" s="182"/>
      <c r="J64" s="182"/>
      <c r="K64" s="182"/>
      <c r="L64" s="182"/>
      <c r="M64" s="182"/>
      <c r="N64" s="182"/>
      <c r="O64" s="182"/>
    </row>
    <row r="65" spans="1:16" s="58" customFormat="1" x14ac:dyDescent="0.35">
      <c r="B65" s="925"/>
      <c r="C65" s="186" t="s">
        <v>798</v>
      </c>
      <c r="D65" s="63" t="s">
        <v>783</v>
      </c>
      <c r="E65" s="185">
        <v>126.8</v>
      </c>
      <c r="F65" s="92"/>
      <c r="G65" s="95" t="s">
        <v>978</v>
      </c>
      <c r="H65" s="95"/>
      <c r="I65" s="182"/>
      <c r="J65" s="182"/>
      <c r="K65" s="182"/>
      <c r="L65" s="182"/>
      <c r="M65" s="182"/>
      <c r="N65" s="182"/>
      <c r="O65" s="182"/>
      <c r="P65" s="182"/>
    </row>
    <row r="66" spans="1:16" s="58" customFormat="1" x14ac:dyDescent="0.35">
      <c r="B66" s="925"/>
      <c r="C66" s="186" t="s">
        <v>797</v>
      </c>
      <c r="D66" s="63" t="s">
        <v>783</v>
      </c>
      <c r="E66" s="185">
        <v>25.5</v>
      </c>
      <c r="F66" s="92"/>
      <c r="G66" s="95" t="s">
        <v>977</v>
      </c>
      <c r="H66" s="95"/>
      <c r="I66" s="182"/>
      <c r="J66" s="182"/>
      <c r="K66" s="182"/>
      <c r="L66" s="182"/>
      <c r="M66" s="182"/>
      <c r="N66" s="182"/>
      <c r="O66" s="182"/>
      <c r="P66" s="182"/>
    </row>
    <row r="67" spans="1:16" s="58" customFormat="1" x14ac:dyDescent="0.35">
      <c r="B67" s="925"/>
      <c r="C67" s="186" t="s">
        <v>796</v>
      </c>
      <c r="D67" s="63" t="s">
        <v>783</v>
      </c>
      <c r="E67" s="185">
        <v>31.8</v>
      </c>
      <c r="F67" s="92"/>
      <c r="G67" s="95" t="s">
        <v>978</v>
      </c>
      <c r="H67" s="95"/>
      <c r="I67" s="182"/>
      <c r="J67" s="182"/>
      <c r="K67" s="182"/>
      <c r="L67" s="182"/>
      <c r="M67" s="182"/>
      <c r="N67" s="182"/>
      <c r="O67" s="182"/>
      <c r="P67" s="182"/>
    </row>
    <row r="68" spans="1:16" s="58" customFormat="1" x14ac:dyDescent="0.35">
      <c r="B68" s="925"/>
      <c r="C68" s="186" t="s">
        <v>795</v>
      </c>
      <c r="D68" s="63" t="s">
        <v>783</v>
      </c>
      <c r="E68" s="185">
        <v>114.5</v>
      </c>
      <c r="F68" s="92"/>
      <c r="G68" s="95" t="s">
        <v>978</v>
      </c>
      <c r="H68" s="95"/>
      <c r="I68" s="182"/>
      <c r="J68" s="182"/>
      <c r="K68" s="182"/>
      <c r="L68" s="182"/>
      <c r="M68" s="182"/>
      <c r="N68" s="182"/>
      <c r="O68" s="182"/>
      <c r="P68" s="182"/>
    </row>
    <row r="69" spans="1:16" s="58" customFormat="1" x14ac:dyDescent="0.35">
      <c r="B69" s="925"/>
      <c r="C69" s="186" t="s">
        <v>794</v>
      </c>
      <c r="D69" s="63" t="s">
        <v>783</v>
      </c>
      <c r="E69" s="185">
        <v>37.799999999999997</v>
      </c>
      <c r="F69" s="92"/>
      <c r="G69" s="95" t="s">
        <v>978</v>
      </c>
      <c r="H69" s="95"/>
      <c r="I69" s="182"/>
      <c r="J69" s="182"/>
      <c r="K69" s="182"/>
      <c r="L69" s="182"/>
      <c r="M69" s="182"/>
      <c r="N69" s="182"/>
      <c r="O69" s="182"/>
      <c r="P69" s="182"/>
    </row>
    <row r="70" spans="1:16" s="58" customFormat="1" x14ac:dyDescent="0.35">
      <c r="B70" s="925"/>
      <c r="C70" s="186" t="s">
        <v>793</v>
      </c>
      <c r="D70" s="63" t="s">
        <v>783</v>
      </c>
      <c r="E70" s="185">
        <v>19.100000000000001</v>
      </c>
      <c r="F70" s="92"/>
      <c r="G70" s="95" t="s">
        <v>978</v>
      </c>
      <c r="H70" s="95"/>
      <c r="I70" s="182"/>
      <c r="J70" s="182"/>
      <c r="K70" s="182"/>
      <c r="L70" s="182"/>
      <c r="M70" s="182"/>
      <c r="N70" s="182"/>
      <c r="O70" s="182"/>
      <c r="P70" s="182"/>
    </row>
    <row r="71" spans="1:16" s="58" customFormat="1" x14ac:dyDescent="0.35">
      <c r="B71" s="925"/>
      <c r="C71" s="186" t="s">
        <v>792</v>
      </c>
      <c r="D71" s="63" t="s">
        <v>783</v>
      </c>
      <c r="E71" s="185">
        <v>61</v>
      </c>
      <c r="F71" s="92"/>
      <c r="G71" s="95" t="s">
        <v>978</v>
      </c>
      <c r="H71" s="95"/>
      <c r="I71" s="182"/>
      <c r="J71" s="182"/>
      <c r="K71" s="182"/>
      <c r="L71" s="182"/>
      <c r="M71" s="182"/>
      <c r="N71" s="182"/>
      <c r="O71" s="182"/>
      <c r="P71" s="182"/>
    </row>
    <row r="72" spans="1:16" s="58" customFormat="1" x14ac:dyDescent="0.35">
      <c r="B72" s="925"/>
      <c r="C72" s="186" t="s">
        <v>791</v>
      </c>
      <c r="D72" s="63" t="s">
        <v>783</v>
      </c>
      <c r="E72" s="185">
        <v>18.7</v>
      </c>
      <c r="F72" s="92"/>
      <c r="G72" s="95" t="s">
        <v>977</v>
      </c>
      <c r="H72" s="95"/>
      <c r="I72" s="182"/>
      <c r="J72" s="182"/>
      <c r="K72" s="182"/>
      <c r="L72" s="182"/>
      <c r="M72" s="182"/>
      <c r="N72" s="182"/>
      <c r="O72" s="182"/>
      <c r="P72" s="182"/>
    </row>
    <row r="73" spans="1:16" s="58" customFormat="1" x14ac:dyDescent="0.35">
      <c r="B73" s="925"/>
      <c r="C73" s="186" t="s">
        <v>790</v>
      </c>
      <c r="D73" s="63" t="s">
        <v>783</v>
      </c>
      <c r="E73" s="185">
        <v>7.4</v>
      </c>
      <c r="F73" s="92"/>
      <c r="G73" s="95" t="s">
        <v>977</v>
      </c>
      <c r="H73" s="95"/>
      <c r="I73" s="182"/>
      <c r="J73" s="182"/>
      <c r="K73" s="182"/>
      <c r="L73" s="182"/>
      <c r="M73" s="182"/>
      <c r="N73" s="182"/>
      <c r="O73" s="182"/>
      <c r="P73" s="182"/>
    </row>
    <row r="74" spans="1:16" s="58" customFormat="1" x14ac:dyDescent="0.35">
      <c r="B74" s="925"/>
      <c r="C74" s="186" t="s">
        <v>789</v>
      </c>
      <c r="D74" s="63" t="s">
        <v>783</v>
      </c>
      <c r="E74" s="185">
        <v>77.3</v>
      </c>
      <c r="F74" s="92"/>
      <c r="G74" s="95" t="s">
        <v>978</v>
      </c>
      <c r="H74" s="95"/>
      <c r="I74" s="182"/>
      <c r="J74" s="182"/>
      <c r="K74" s="182"/>
      <c r="L74" s="182"/>
      <c r="M74" s="182"/>
      <c r="N74" s="182"/>
      <c r="O74" s="182"/>
      <c r="P74" s="182"/>
    </row>
    <row r="75" spans="1:16" s="58" customFormat="1" x14ac:dyDescent="0.35">
      <c r="B75" s="925"/>
      <c r="C75" s="186" t="s">
        <v>788</v>
      </c>
      <c r="D75" s="63" t="s">
        <v>783</v>
      </c>
      <c r="E75" s="185">
        <v>51</v>
      </c>
      <c r="F75" s="92"/>
      <c r="G75" s="95" t="s">
        <v>978</v>
      </c>
      <c r="H75" s="95"/>
      <c r="I75" s="182"/>
      <c r="J75" s="182"/>
      <c r="K75" s="182"/>
      <c r="L75" s="182"/>
      <c r="M75" s="182"/>
      <c r="N75" s="182"/>
      <c r="O75" s="182"/>
      <c r="P75" s="182"/>
    </row>
    <row r="76" spans="1:16" s="58" customFormat="1" x14ac:dyDescent="0.35">
      <c r="B76" s="925"/>
      <c r="C76" s="186" t="s">
        <v>787</v>
      </c>
      <c r="D76" s="63" t="s">
        <v>783</v>
      </c>
      <c r="E76" s="185">
        <v>33.6</v>
      </c>
      <c r="F76" s="92"/>
      <c r="G76" s="95" t="s">
        <v>977</v>
      </c>
      <c r="H76" s="95"/>
      <c r="I76" s="182"/>
      <c r="J76" s="182"/>
      <c r="K76" s="182"/>
      <c r="L76" s="182"/>
      <c r="M76" s="182"/>
      <c r="N76" s="182"/>
      <c r="O76" s="182"/>
      <c r="P76" s="182"/>
    </row>
    <row r="77" spans="1:16" s="58" customFormat="1" x14ac:dyDescent="0.35">
      <c r="B77" s="925"/>
      <c r="C77" s="186" t="s">
        <v>786</v>
      </c>
      <c r="D77" s="63" t="s">
        <v>783</v>
      </c>
      <c r="E77" s="185">
        <v>114.4</v>
      </c>
      <c r="F77" s="92"/>
      <c r="G77" s="95" t="s">
        <v>978</v>
      </c>
      <c r="H77" s="95"/>
      <c r="I77" s="182"/>
      <c r="J77" s="182"/>
      <c r="K77" s="182"/>
      <c r="L77" s="182"/>
      <c r="M77" s="182"/>
      <c r="N77" s="182"/>
      <c r="O77" s="182"/>
      <c r="P77" s="182"/>
    </row>
    <row r="78" spans="1:16" s="58" customFormat="1" x14ac:dyDescent="0.35">
      <c r="B78" s="925"/>
      <c r="C78" s="186" t="s">
        <v>785</v>
      </c>
      <c r="D78" s="63" t="s">
        <v>783</v>
      </c>
      <c r="E78" s="185">
        <v>19.7</v>
      </c>
      <c r="F78" s="92"/>
      <c r="G78" s="95" t="s">
        <v>978</v>
      </c>
      <c r="H78" s="95"/>
      <c r="I78" s="182"/>
      <c r="J78" s="182"/>
      <c r="K78" s="182"/>
      <c r="L78" s="182"/>
      <c r="M78" s="182"/>
      <c r="N78" s="182"/>
      <c r="O78" s="182"/>
      <c r="P78" s="182"/>
    </row>
    <row r="79" spans="1:16" s="58" customFormat="1" x14ac:dyDescent="0.35">
      <c r="B79" s="926"/>
      <c r="C79" s="186" t="s">
        <v>784</v>
      </c>
      <c r="D79" s="63" t="s">
        <v>783</v>
      </c>
      <c r="E79" s="185">
        <v>51.8</v>
      </c>
      <c r="F79" s="92"/>
      <c r="G79" s="95" t="s">
        <v>978</v>
      </c>
      <c r="H79" s="95"/>
      <c r="I79" s="182"/>
      <c r="J79" s="182"/>
      <c r="K79" s="182"/>
      <c r="L79" s="182"/>
      <c r="M79" s="182"/>
      <c r="N79" s="182"/>
      <c r="O79" s="182"/>
      <c r="P79" s="182"/>
    </row>
    <row r="80" spans="1:16" s="58" customFormat="1" x14ac:dyDescent="0.35">
      <c r="A80" s="58" t="s">
        <v>601</v>
      </c>
      <c r="B80" s="184"/>
      <c r="C80" s="183"/>
      <c r="E80" s="182"/>
      <c r="F80" s="182"/>
      <c r="G80" s="95"/>
      <c r="H80" s="95"/>
      <c r="I80" s="182"/>
      <c r="J80" s="182"/>
      <c r="K80" s="182"/>
      <c r="L80" s="182"/>
      <c r="M80" s="182"/>
      <c r="N80" s="182"/>
      <c r="O80" s="182"/>
      <c r="P80" s="182"/>
    </row>
    <row r="81" spans="2:14" s="58" customFormat="1" x14ac:dyDescent="0.35">
      <c r="B81" s="95"/>
      <c r="C81" s="95" t="s">
        <v>601</v>
      </c>
      <c r="D81" s="95"/>
      <c r="E81" s="95"/>
      <c r="F81" s="95"/>
      <c r="G81" s="95"/>
      <c r="H81" s="95"/>
      <c r="I81" s="95"/>
      <c r="J81" s="95"/>
      <c r="K81" s="95"/>
      <c r="L81" s="95"/>
      <c r="M81" s="95"/>
    </row>
    <row r="82" spans="2:14" s="55" customFormat="1" ht="15.5" x14ac:dyDescent="0.35">
      <c r="B82" s="921" t="s">
        <v>435</v>
      </c>
      <c r="C82" s="921"/>
      <c r="D82" s="921"/>
      <c r="E82" s="921"/>
      <c r="F82" s="921"/>
      <c r="G82" s="921"/>
      <c r="H82" s="921"/>
      <c r="I82" s="921"/>
      <c r="J82" s="921"/>
      <c r="K82" s="921"/>
      <c r="L82" s="921"/>
      <c r="M82" s="921"/>
    </row>
    <row r="83" spans="2:14" s="55" customFormat="1" ht="15.5" x14ac:dyDescent="0.35">
      <c r="B83" s="124"/>
      <c r="C83" s="124"/>
      <c r="D83" s="124"/>
      <c r="E83" s="124"/>
      <c r="F83" s="124"/>
      <c r="G83" s="124"/>
      <c r="H83" s="124"/>
      <c r="I83" s="124"/>
      <c r="J83" s="124"/>
      <c r="K83" s="124"/>
      <c r="L83" s="124"/>
      <c r="M83" s="124"/>
    </row>
    <row r="84" spans="2:14" s="55" customFormat="1" ht="21" customHeight="1" x14ac:dyDescent="0.35">
      <c r="B84" s="868" t="s">
        <v>782</v>
      </c>
      <c r="C84" s="868"/>
      <c r="D84" s="868"/>
      <c r="E84" s="868"/>
      <c r="F84" s="868"/>
      <c r="G84" s="868"/>
      <c r="H84" s="868"/>
      <c r="I84" s="868"/>
      <c r="J84" s="868"/>
      <c r="K84" s="868"/>
      <c r="L84" s="868"/>
      <c r="M84" s="868"/>
    </row>
    <row r="85" spans="2:14" s="55" customFormat="1" ht="35.25" customHeight="1" x14ac:dyDescent="0.35">
      <c r="B85" s="838" t="s">
        <v>781</v>
      </c>
      <c r="C85" s="920"/>
      <c r="D85" s="920"/>
      <c r="E85" s="920"/>
      <c r="F85" s="920"/>
      <c r="G85" s="920"/>
      <c r="H85" s="920"/>
      <c r="I85" s="920"/>
      <c r="J85" s="920"/>
      <c r="K85" s="920"/>
      <c r="L85" s="920"/>
      <c r="M85" s="920"/>
      <c r="N85" s="90"/>
    </row>
    <row r="86" spans="2:14" s="55" customFormat="1" ht="20.25" customHeight="1" x14ac:dyDescent="0.35">
      <c r="B86" s="880" t="s">
        <v>780</v>
      </c>
      <c r="C86" s="880"/>
      <c r="D86" s="880"/>
      <c r="E86" s="880"/>
      <c r="F86" s="880"/>
      <c r="G86" s="880"/>
      <c r="H86" s="880"/>
      <c r="I86" s="880"/>
      <c r="J86" s="880"/>
      <c r="K86" s="880"/>
      <c r="L86" s="880"/>
      <c r="M86" s="880"/>
      <c r="N86" s="90"/>
    </row>
    <row r="87" spans="2:14" s="55" customFormat="1" ht="14.15" customHeight="1" x14ac:dyDescent="0.35">
      <c r="B87" s="97"/>
      <c r="C87" s="124"/>
      <c r="D87" s="124"/>
      <c r="E87" s="124"/>
      <c r="F87" s="124"/>
      <c r="G87" s="124"/>
      <c r="H87" s="124"/>
      <c r="I87" s="124"/>
      <c r="J87" s="124"/>
      <c r="K87" s="124"/>
      <c r="L87" s="124"/>
      <c r="M87" s="124"/>
    </row>
    <row r="88" spans="2:14" s="55" customFormat="1" ht="22.5" customHeight="1" x14ac:dyDescent="0.35">
      <c r="B88" s="868" t="s">
        <v>779</v>
      </c>
      <c r="C88" s="868"/>
      <c r="D88" s="868"/>
      <c r="E88" s="868"/>
      <c r="F88" s="868"/>
      <c r="G88" s="868"/>
      <c r="H88" s="868"/>
      <c r="I88" s="868"/>
      <c r="J88" s="868"/>
      <c r="K88" s="868"/>
      <c r="L88" s="868"/>
      <c r="M88" s="868"/>
    </row>
    <row r="89" spans="2:14" s="55" customFormat="1" ht="33.65" customHeight="1" x14ac:dyDescent="0.35">
      <c r="B89" s="838" t="s">
        <v>778</v>
      </c>
      <c r="C89" s="920"/>
      <c r="D89" s="920"/>
      <c r="E89" s="920"/>
      <c r="F89" s="920"/>
      <c r="G89" s="920"/>
      <c r="H89" s="920"/>
      <c r="I89" s="920"/>
      <c r="J89" s="920"/>
      <c r="K89" s="920"/>
      <c r="L89" s="920"/>
      <c r="M89" s="920"/>
    </row>
    <row r="90" spans="2:14" s="55" customFormat="1" ht="19.5" customHeight="1" x14ac:dyDescent="0.35">
      <c r="B90" s="867" t="s">
        <v>430</v>
      </c>
      <c r="C90" s="867"/>
      <c r="D90" s="867"/>
      <c r="E90" s="867"/>
      <c r="F90" s="867"/>
      <c r="G90" s="867"/>
      <c r="H90" s="867"/>
      <c r="I90" s="867"/>
      <c r="J90" s="867"/>
      <c r="K90" s="867"/>
      <c r="L90" s="867"/>
      <c r="M90" s="867"/>
    </row>
    <row r="91" spans="2:14" s="55" customFormat="1" x14ac:dyDescent="0.35"/>
    <row r="92" spans="2:14" s="55" customFormat="1" x14ac:dyDescent="0.35"/>
    <row r="93" spans="2:14" s="55" customFormat="1" x14ac:dyDescent="0.35"/>
    <row r="94" spans="2:14" s="55" customFormat="1" x14ac:dyDescent="0.35"/>
    <row r="95" spans="2:14" s="55" customFormat="1" x14ac:dyDescent="0.35"/>
    <row r="96" spans="2:14" s="55" customFormat="1" x14ac:dyDescent="0.35"/>
    <row r="97" s="55" customFormat="1" x14ac:dyDescent="0.35"/>
    <row r="98" s="55" customFormat="1" x14ac:dyDescent="0.35"/>
    <row r="99" s="55" customFormat="1" x14ac:dyDescent="0.35"/>
    <row r="100" s="55" customFormat="1" x14ac:dyDescent="0.35"/>
    <row r="101" s="55" customFormat="1" x14ac:dyDescent="0.35"/>
    <row r="102" s="55" customFormat="1" x14ac:dyDescent="0.35"/>
    <row r="103" s="55" customFormat="1" x14ac:dyDescent="0.35"/>
    <row r="104" s="55" customFormat="1" x14ac:dyDescent="0.35"/>
    <row r="105" s="55" customFormat="1" x14ac:dyDescent="0.35"/>
    <row r="106" s="55" customFormat="1" x14ac:dyDescent="0.35"/>
    <row r="107" s="55" customFormat="1" x14ac:dyDescent="0.35"/>
    <row r="108" s="55" customFormat="1" x14ac:dyDescent="0.35"/>
    <row r="109" s="55" customFormat="1" x14ac:dyDescent="0.35"/>
    <row r="110" s="55" customFormat="1" x14ac:dyDescent="0.35"/>
    <row r="111" s="55" customFormat="1" x14ac:dyDescent="0.35"/>
    <row r="112" s="55" customFormat="1" x14ac:dyDescent="0.35"/>
    <row r="113" s="55" customFormat="1" x14ac:dyDescent="0.35"/>
    <row r="114" s="55" customFormat="1" x14ac:dyDescent="0.35"/>
    <row r="115" s="55" customFormat="1" x14ac:dyDescent="0.35"/>
    <row r="116" s="55" customFormat="1" x14ac:dyDescent="0.35"/>
    <row r="117" s="55" customFormat="1" x14ac:dyDescent="0.35"/>
    <row r="118" s="55" customFormat="1" x14ac:dyDescent="0.35"/>
    <row r="119" s="55" customFormat="1" x14ac:dyDescent="0.35"/>
    <row r="120" s="55" customFormat="1" x14ac:dyDescent="0.35"/>
    <row r="121" s="55" customFormat="1" x14ac:dyDescent="0.35"/>
    <row r="122" s="55" customFormat="1" x14ac:dyDescent="0.35"/>
    <row r="123" s="55" customFormat="1" x14ac:dyDescent="0.35"/>
    <row r="124" s="55" customFormat="1" x14ac:dyDescent="0.35"/>
    <row r="125" s="55" customFormat="1" x14ac:dyDescent="0.35"/>
    <row r="126" s="55" customFormat="1" x14ac:dyDescent="0.35"/>
    <row r="127" s="55" customFormat="1" x14ac:dyDescent="0.35"/>
    <row r="128" s="55" customFormat="1" x14ac:dyDescent="0.35"/>
    <row r="129" s="55" customFormat="1" x14ac:dyDescent="0.35"/>
    <row r="130" s="55" customFormat="1" x14ac:dyDescent="0.35"/>
    <row r="131" s="55" customFormat="1" x14ac:dyDescent="0.35"/>
    <row r="132" s="55" customFormat="1" x14ac:dyDescent="0.35"/>
    <row r="133" s="55" customFormat="1" x14ac:dyDescent="0.35"/>
    <row r="134" s="55" customFormat="1" x14ac:dyDescent="0.35"/>
    <row r="135" s="55" customFormat="1" x14ac:dyDescent="0.35"/>
    <row r="136" s="55" customFormat="1" x14ac:dyDescent="0.35"/>
    <row r="137" s="55" customFormat="1" x14ac:dyDescent="0.35"/>
    <row r="138" s="55" customFormat="1" x14ac:dyDescent="0.35"/>
    <row r="139" s="55" customFormat="1" x14ac:dyDescent="0.35"/>
    <row r="140" s="55" customFormat="1" x14ac:dyDescent="0.35"/>
    <row r="141" s="55" customFormat="1" x14ac:dyDescent="0.35"/>
  </sheetData>
  <mergeCells count="19">
    <mergeCell ref="B18:M18"/>
    <mergeCell ref="B84:M84"/>
    <mergeCell ref="B82:M82"/>
    <mergeCell ref="B22:B23"/>
    <mergeCell ref="B26:B79"/>
    <mergeCell ref="B90:M90"/>
    <mergeCell ref="B88:M88"/>
    <mergeCell ref="B89:M89"/>
    <mergeCell ref="B85:M85"/>
    <mergeCell ref="B86:M86"/>
    <mergeCell ref="A1:F1"/>
    <mergeCell ref="A2:F2"/>
    <mergeCell ref="B17:M17"/>
    <mergeCell ref="B11:M11"/>
    <mergeCell ref="B12:M12"/>
    <mergeCell ref="B13:M13"/>
    <mergeCell ref="B15:M15"/>
    <mergeCell ref="B8:M8"/>
    <mergeCell ref="B16:M16"/>
  </mergeCells>
  <conditionalFormatting sqref="F22:F23 F25:F79">
    <cfRule type="expression" dxfId="9" priority="1" stopIfTrue="1">
      <formula>NOT(F22="")</formula>
    </cfRule>
  </conditionalFormatting>
  <hyperlinks>
    <hyperlink ref="A3" location="Index!A1" display="Index" xr:uid="{22426567-7719-4564-8DE4-519F11173C6A}"/>
    <hyperlink ref="B86:M86" r:id="rId1" display="For more information about how they have been derived, please visit https://www.hotelfootprints.org where more granular data is available by city and segment." xr:uid="{B1CBD4E7-7A10-4A5E-8518-AFA4F3871878}"/>
  </hyperlinks>
  <pageMargins left="0.7" right="0.7" top="0.75" bottom="0.75" header="0.3" footer="0.3"/>
  <pageSetup paperSize="9" orientation="portrait"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C5F89-FD14-4203-AFB6-2CFDA3D550F3}">
  <sheetPr codeName="Sheet30">
    <tabColor theme="5" tint="0.79998168889431442"/>
    <pageSetUpPr fitToPage="1"/>
  </sheetPr>
  <dimension ref="A1:CK134"/>
  <sheetViews>
    <sheetView showGridLines="0" zoomScale="77" zoomScaleNormal="100" workbookViewId="0">
      <pane xSplit="1" ySplit="3" topLeftCell="L18" activePane="bottomRight" state="frozen"/>
      <selection activeCell="B5" sqref="B5:G6"/>
      <selection pane="topRight" activeCell="B5" sqref="B5:G6"/>
      <selection pane="bottomLeft" activeCell="B5" sqref="B5:G6"/>
      <selection pane="bottomRight" activeCell="B5" sqref="B5:G6"/>
    </sheetView>
  </sheetViews>
  <sheetFormatPr defaultColWidth="11.1796875" defaultRowHeight="14.5" x14ac:dyDescent="0.35"/>
  <cols>
    <col min="1" max="1" width="5.54296875" style="55" customWidth="1"/>
    <col min="2" max="2" width="30.81640625" style="54" customWidth="1"/>
    <col min="3" max="3" width="29.453125" style="54" customWidth="1"/>
    <col min="4" max="4" width="8.453125" style="54" customWidth="1"/>
    <col min="5" max="6" width="13.453125" style="54" customWidth="1"/>
    <col min="7" max="7" width="17.54296875" style="54" customWidth="1"/>
    <col min="8" max="12" width="13.453125" style="54" customWidth="1"/>
    <col min="13" max="13" width="14.453125" style="54" customWidth="1"/>
    <col min="14" max="14" width="13.453125" style="55" customWidth="1"/>
    <col min="15" max="15" width="15.453125" style="55" customWidth="1"/>
    <col min="16" max="28" width="13.453125" style="55" customWidth="1"/>
    <col min="29" max="36" width="12.81640625" style="55" customWidth="1"/>
    <col min="37" max="37" width="82.54296875" style="55" customWidth="1"/>
    <col min="38" max="44" width="11.1796875" style="55"/>
    <col min="45" max="16384" width="11.1796875" style="54"/>
  </cols>
  <sheetData>
    <row r="1" spans="1:30" s="85" customFormat="1" ht="10.5" x14ac:dyDescent="0.25">
      <c r="A1" s="842" t="s">
        <v>467</v>
      </c>
      <c r="B1" s="842"/>
      <c r="C1" s="842"/>
      <c r="D1" s="842"/>
      <c r="E1" s="842"/>
      <c r="F1" s="842"/>
      <c r="G1" s="842"/>
      <c r="H1" s="842"/>
      <c r="I1" s="842"/>
      <c r="J1" s="842"/>
      <c r="K1" s="842"/>
      <c r="L1" s="842"/>
      <c r="M1" s="842"/>
      <c r="N1" s="842"/>
      <c r="O1" s="842"/>
      <c r="P1" s="842"/>
      <c r="Q1" s="842"/>
      <c r="R1" s="842"/>
      <c r="S1" s="842"/>
      <c r="T1" s="842"/>
      <c r="U1" s="842"/>
      <c r="V1" s="842"/>
      <c r="W1" s="842"/>
      <c r="X1" s="842"/>
      <c r="Y1" s="842"/>
      <c r="Z1" s="842"/>
      <c r="AA1" s="842"/>
      <c r="AB1" s="842"/>
      <c r="AC1" s="842"/>
      <c r="AD1" s="842"/>
    </row>
    <row r="2" spans="1:30" s="55" customFormat="1" ht="21" x14ac:dyDescent="0.5">
      <c r="A2" s="845" t="s">
        <v>870</v>
      </c>
      <c r="B2" s="845"/>
      <c r="C2" s="845"/>
      <c r="D2" s="845"/>
      <c r="E2" s="845"/>
      <c r="F2" s="845"/>
    </row>
    <row r="3" spans="1:30" s="55" customFormat="1" ht="21" x14ac:dyDescent="0.5">
      <c r="A3" s="199" t="s">
        <v>466</v>
      </c>
      <c r="B3" s="198"/>
      <c r="C3" s="198"/>
      <c r="D3" s="198"/>
      <c r="E3" s="198"/>
      <c r="F3" s="198"/>
      <c r="G3" s="198"/>
      <c r="H3" s="198"/>
      <c r="I3" s="198"/>
      <c r="J3" s="198"/>
      <c r="K3" s="198"/>
      <c r="L3" s="198"/>
      <c r="M3" s="198"/>
      <c r="N3" s="198"/>
      <c r="O3" s="198"/>
    </row>
    <row r="4" spans="1:30" s="82" customFormat="1" ht="6" thickBot="1" x14ac:dyDescent="0.2"/>
    <row r="5" spans="1:30" ht="39.5" thickTop="1" x14ac:dyDescent="0.35">
      <c r="B5" s="79" t="s">
        <v>465</v>
      </c>
      <c r="C5" s="80" t="s">
        <v>870</v>
      </c>
      <c r="D5" s="79" t="s">
        <v>463</v>
      </c>
      <c r="E5" s="78">
        <v>44713</v>
      </c>
      <c r="F5" s="77" t="s">
        <v>462</v>
      </c>
      <c r="G5" s="76" t="s">
        <v>461</v>
      </c>
      <c r="H5" s="55"/>
      <c r="I5" s="55"/>
      <c r="J5" s="55"/>
      <c r="K5" s="55"/>
      <c r="L5" s="55"/>
      <c r="M5" s="55"/>
    </row>
    <row r="6" spans="1:30" ht="15" thickBot="1" x14ac:dyDescent="0.4">
      <c r="B6" s="75" t="s">
        <v>460</v>
      </c>
      <c r="C6" s="74" t="s">
        <v>459</v>
      </c>
      <c r="D6" s="72" t="s">
        <v>458</v>
      </c>
      <c r="E6" s="73">
        <v>1</v>
      </c>
      <c r="F6" s="72" t="s">
        <v>457</v>
      </c>
      <c r="G6" s="71">
        <v>2021</v>
      </c>
      <c r="H6" s="55"/>
      <c r="I6" s="55"/>
      <c r="J6" s="55"/>
      <c r="K6" s="55"/>
      <c r="L6" s="55"/>
      <c r="M6" s="55"/>
    </row>
    <row r="7" spans="1:30" ht="15.5" thickTop="1" thickBot="1" x14ac:dyDescent="0.4">
      <c r="B7" s="55"/>
      <c r="C7" s="55"/>
      <c r="D7" s="55"/>
      <c r="E7" s="55"/>
      <c r="F7" s="55"/>
      <c r="G7" s="55"/>
      <c r="H7" s="55"/>
      <c r="I7" s="55"/>
      <c r="J7" s="55"/>
      <c r="K7" s="55"/>
      <c r="L7" s="55"/>
      <c r="M7" s="55"/>
    </row>
    <row r="8" spans="1:30" ht="34.5" customHeight="1" thickTop="1" thickBot="1" x14ac:dyDescent="0.4">
      <c r="B8" s="917" t="s">
        <v>869</v>
      </c>
      <c r="C8" s="918"/>
      <c r="D8" s="918"/>
      <c r="E8" s="918"/>
      <c r="F8" s="918"/>
      <c r="G8" s="918"/>
      <c r="H8" s="918"/>
      <c r="I8" s="918"/>
      <c r="J8" s="918"/>
      <c r="K8" s="918"/>
      <c r="L8" s="918"/>
      <c r="M8" s="919"/>
    </row>
    <row r="9" spans="1:30" s="55" customFormat="1" ht="15" customHeight="1" thickTop="1" x14ac:dyDescent="0.35">
      <c r="B9" s="927"/>
      <c r="C9" s="927"/>
      <c r="D9" s="927"/>
      <c r="E9" s="927"/>
      <c r="F9" s="927"/>
      <c r="G9" s="927"/>
      <c r="H9" s="927"/>
      <c r="I9" s="927"/>
      <c r="J9" s="927"/>
      <c r="K9" s="927"/>
      <c r="L9" s="927"/>
      <c r="M9" s="927"/>
    </row>
    <row r="10" spans="1:30" s="55" customFormat="1" ht="15" customHeight="1" x14ac:dyDescent="0.35">
      <c r="B10" s="849" t="s">
        <v>455</v>
      </c>
      <c r="C10" s="849"/>
      <c r="D10" s="849"/>
      <c r="E10" s="849"/>
      <c r="F10" s="849"/>
      <c r="G10" s="849"/>
      <c r="H10" s="849"/>
      <c r="I10" s="849"/>
      <c r="J10" s="849"/>
      <c r="K10" s="849"/>
      <c r="L10" s="849"/>
      <c r="M10" s="849"/>
    </row>
    <row r="11" spans="1:30" s="55" customFormat="1" ht="33.75" customHeight="1" x14ac:dyDescent="0.35">
      <c r="B11" s="876" t="s">
        <v>868</v>
      </c>
      <c r="C11" s="876"/>
      <c r="D11" s="876"/>
      <c r="E11" s="876"/>
      <c r="F11" s="876"/>
      <c r="G11" s="876"/>
      <c r="H11" s="876"/>
      <c r="I11" s="876"/>
      <c r="J11" s="876"/>
      <c r="K11" s="876"/>
      <c r="L11" s="876"/>
      <c r="M11" s="876"/>
    </row>
    <row r="12" spans="1:30" s="55" customFormat="1" ht="37.5" customHeight="1" x14ac:dyDescent="0.35">
      <c r="B12" s="879" t="s">
        <v>867</v>
      </c>
      <c r="C12" s="879"/>
      <c r="D12" s="879"/>
      <c r="E12" s="879"/>
      <c r="F12" s="879"/>
      <c r="G12" s="879"/>
      <c r="H12" s="879"/>
      <c r="I12" s="879"/>
      <c r="J12" s="879"/>
      <c r="K12" s="879"/>
      <c r="L12" s="879"/>
      <c r="M12" s="879"/>
    </row>
    <row r="13" spans="1:30" s="58" customFormat="1" ht="47.5" customHeight="1" x14ac:dyDescent="0.35">
      <c r="B13" s="910" t="s">
        <v>866</v>
      </c>
      <c r="C13" s="910"/>
      <c r="D13" s="910"/>
      <c r="E13" s="910"/>
      <c r="F13" s="910"/>
      <c r="G13" s="910"/>
      <c r="H13" s="910"/>
      <c r="I13" s="910"/>
      <c r="J13" s="910"/>
      <c r="K13" s="910"/>
      <c r="L13" s="910"/>
      <c r="M13" s="910"/>
    </row>
    <row r="14" spans="1:30" s="58" customFormat="1" ht="35.5" customHeight="1" x14ac:dyDescent="0.35">
      <c r="B14" s="910" t="s">
        <v>687</v>
      </c>
      <c r="C14" s="910"/>
      <c r="D14" s="910"/>
      <c r="E14" s="910"/>
      <c r="F14" s="910"/>
      <c r="G14" s="910"/>
      <c r="H14" s="910"/>
      <c r="I14" s="910"/>
      <c r="J14" s="910"/>
      <c r="K14" s="910"/>
      <c r="L14" s="910"/>
      <c r="M14" s="910"/>
    </row>
    <row r="15" spans="1:30" ht="27.65" customHeight="1" x14ac:dyDescent="0.35">
      <c r="B15" s="908" t="s">
        <v>865</v>
      </c>
      <c r="C15" s="908"/>
      <c r="D15" s="908"/>
      <c r="E15" s="908"/>
      <c r="F15" s="908"/>
      <c r="G15" s="908"/>
      <c r="H15" s="908"/>
      <c r="I15" s="908"/>
      <c r="J15" s="908"/>
      <c r="K15" s="908"/>
      <c r="L15" s="908"/>
      <c r="M15" s="908"/>
    </row>
    <row r="16" spans="1:30" s="55" customFormat="1" ht="26.25" customHeight="1" x14ac:dyDescent="0.35">
      <c r="B16" s="849" t="s">
        <v>864</v>
      </c>
      <c r="C16" s="849"/>
      <c r="D16" s="849"/>
      <c r="E16" s="849"/>
      <c r="F16" s="849"/>
      <c r="G16" s="849"/>
      <c r="H16" s="849"/>
      <c r="I16" s="849"/>
      <c r="J16" s="849"/>
      <c r="K16" s="849"/>
      <c r="L16" s="849"/>
      <c r="M16" s="849"/>
    </row>
    <row r="17" spans="1:89" s="55" customFormat="1" ht="19.399999999999999" customHeight="1" x14ac:dyDescent="0.35">
      <c r="B17" s="838" t="s">
        <v>863</v>
      </c>
      <c r="C17" s="838"/>
      <c r="D17" s="838"/>
      <c r="E17" s="838"/>
      <c r="F17" s="838"/>
      <c r="G17" s="838"/>
      <c r="H17" s="838"/>
      <c r="I17" s="838"/>
      <c r="J17" s="838"/>
      <c r="K17" s="838"/>
      <c r="L17" s="838"/>
      <c r="M17" s="838"/>
    </row>
    <row r="18" spans="1:89" s="55" customFormat="1" ht="37.5" customHeight="1" x14ac:dyDescent="0.35">
      <c r="B18" s="838" t="s">
        <v>862</v>
      </c>
      <c r="C18" s="838"/>
      <c r="D18" s="838"/>
      <c r="E18" s="838"/>
      <c r="F18" s="838"/>
      <c r="G18" s="838"/>
      <c r="H18" s="838"/>
      <c r="I18" s="838"/>
      <c r="J18" s="838"/>
      <c r="K18" s="838"/>
      <c r="L18" s="838"/>
      <c r="M18" s="838"/>
    </row>
    <row r="19" spans="1:89" s="55" customFormat="1" ht="15" customHeight="1" x14ac:dyDescent="0.35">
      <c r="B19" s="838" t="s">
        <v>861</v>
      </c>
      <c r="C19" s="838"/>
      <c r="D19" s="838"/>
      <c r="E19" s="838"/>
      <c r="F19" s="838"/>
      <c r="G19" s="838"/>
      <c r="H19" s="838"/>
      <c r="I19" s="838"/>
      <c r="J19" s="838"/>
      <c r="K19" s="838"/>
      <c r="L19" s="838"/>
      <c r="M19" s="838"/>
    </row>
    <row r="20" spans="1:89" s="58" customFormat="1" ht="15" customHeight="1" x14ac:dyDescent="0.35">
      <c r="B20" s="95"/>
      <c r="C20" s="95"/>
      <c r="D20" s="95"/>
      <c r="E20" s="95"/>
      <c r="F20" s="95"/>
      <c r="G20" s="95"/>
      <c r="H20" s="95"/>
      <c r="I20" s="95"/>
      <c r="J20" s="95"/>
      <c r="K20" s="95"/>
      <c r="L20" s="95"/>
      <c r="M20" s="95"/>
    </row>
    <row r="21" spans="1:89" s="58" customFormat="1" ht="15" customHeight="1" x14ac:dyDescent="0.35">
      <c r="B21" s="95"/>
      <c r="C21" s="95"/>
      <c r="D21" s="95"/>
      <c r="E21" s="95"/>
      <c r="F21" s="95"/>
      <c r="G21" s="95"/>
      <c r="H21" s="95"/>
      <c r="I21" s="95"/>
      <c r="J21" s="95"/>
      <c r="K21" s="95"/>
      <c r="L21" s="95"/>
      <c r="M21" s="95"/>
      <c r="P21" s="182"/>
    </row>
    <row r="22" spans="1:89" s="58" customFormat="1" ht="15" customHeight="1" x14ac:dyDescent="0.35">
      <c r="B22" s="95"/>
      <c r="C22" s="95"/>
      <c r="D22" s="95"/>
      <c r="E22" s="92"/>
      <c r="F22" s="92"/>
      <c r="G22" s="92"/>
      <c r="H22" s="92"/>
      <c r="I22" s="92"/>
      <c r="J22" s="92"/>
      <c r="K22" s="92"/>
      <c r="L22" s="92"/>
      <c r="M22" s="92"/>
      <c r="N22" s="92"/>
      <c r="O22" s="92"/>
      <c r="P22" s="92"/>
      <c r="Q22" s="92"/>
      <c r="R22" s="92"/>
      <c r="S22" s="92"/>
      <c r="T22" s="92"/>
      <c r="U22" s="92"/>
      <c r="V22" s="92"/>
      <c r="W22" s="92"/>
      <c r="X22" s="92"/>
    </row>
    <row r="23" spans="1:89" s="68" customFormat="1" x14ac:dyDescent="0.35">
      <c r="A23" s="58"/>
      <c r="B23" s="58"/>
      <c r="C23" s="58"/>
      <c r="D23" s="58"/>
      <c r="E23" s="899" t="s">
        <v>21</v>
      </c>
      <c r="F23" s="899"/>
      <c r="G23" s="899"/>
      <c r="H23" s="899"/>
      <c r="I23" s="899" t="s">
        <v>18</v>
      </c>
      <c r="J23" s="899"/>
      <c r="K23" s="899"/>
      <c r="L23" s="899"/>
      <c r="M23" s="899" t="s">
        <v>680</v>
      </c>
      <c r="N23" s="899"/>
      <c r="O23" s="899"/>
      <c r="P23" s="899"/>
      <c r="Q23" s="928" t="s">
        <v>481</v>
      </c>
      <c r="R23" s="929"/>
      <c r="S23" s="929"/>
      <c r="T23" s="930"/>
      <c r="U23" s="928" t="s">
        <v>480</v>
      </c>
      <c r="V23" s="929"/>
      <c r="W23" s="929"/>
      <c r="X23" s="930"/>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row>
    <row r="24" spans="1:89" s="68" customFormat="1" ht="16.5" x14ac:dyDescent="0.45">
      <c r="A24" s="58"/>
      <c r="B24" s="65" t="s">
        <v>445</v>
      </c>
      <c r="C24" s="65" t="s">
        <v>444</v>
      </c>
      <c r="D24" s="65" t="s">
        <v>443</v>
      </c>
      <c r="E24" s="63" t="s">
        <v>441</v>
      </c>
      <c r="F24" s="63" t="s">
        <v>440</v>
      </c>
      <c r="G24" s="63" t="s">
        <v>439</v>
      </c>
      <c r="H24" s="63" t="s">
        <v>438</v>
      </c>
      <c r="I24" s="63" t="s">
        <v>441</v>
      </c>
      <c r="J24" s="63" t="s">
        <v>440</v>
      </c>
      <c r="K24" s="63" t="s">
        <v>439</v>
      </c>
      <c r="L24" s="63" t="s">
        <v>438</v>
      </c>
      <c r="M24" s="63" t="s">
        <v>441</v>
      </c>
      <c r="N24" s="63" t="s">
        <v>440</v>
      </c>
      <c r="O24" s="63" t="s">
        <v>439</v>
      </c>
      <c r="P24" s="63" t="s">
        <v>438</v>
      </c>
      <c r="Q24" s="63" t="s">
        <v>441</v>
      </c>
      <c r="R24" s="63" t="s">
        <v>440</v>
      </c>
      <c r="S24" s="63" t="s">
        <v>439</v>
      </c>
      <c r="T24" s="63" t="s">
        <v>438</v>
      </c>
      <c r="U24" s="63" t="s">
        <v>441</v>
      </c>
      <c r="V24" s="63" t="s">
        <v>440</v>
      </c>
      <c r="W24" s="63" t="s">
        <v>439</v>
      </c>
      <c r="X24" s="63" t="s">
        <v>438</v>
      </c>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row>
    <row r="25" spans="1:89" s="68" customFormat="1" x14ac:dyDescent="0.35">
      <c r="A25" s="58"/>
      <c r="B25" s="913" t="s">
        <v>860</v>
      </c>
      <c r="C25" s="882" t="s">
        <v>495</v>
      </c>
      <c r="D25" s="63" t="s">
        <v>17</v>
      </c>
      <c r="E25" s="61">
        <v>0.10630000000000001</v>
      </c>
      <c r="F25" s="61">
        <v>0.10442</v>
      </c>
      <c r="G25" s="61">
        <v>4.1400000000000002E-6</v>
      </c>
      <c r="H25" s="61">
        <v>1.8799999999999999E-3</v>
      </c>
      <c r="I25" s="61">
        <v>0.1361</v>
      </c>
      <c r="J25" s="61">
        <v>0.13542000000000001</v>
      </c>
      <c r="K25" s="61">
        <v>3.2000000000000003E-4</v>
      </c>
      <c r="L25" s="61">
        <v>3.6000000000000002E-4</v>
      </c>
      <c r="M25" s="61">
        <v>0.13578999999999999</v>
      </c>
      <c r="N25" s="61">
        <v>0.1351</v>
      </c>
      <c r="O25" s="61">
        <v>3.1E-4</v>
      </c>
      <c r="P25" s="61">
        <v>3.8000000000000002E-4</v>
      </c>
      <c r="Q25" s="61" t="s">
        <v>472</v>
      </c>
      <c r="R25" s="61" t="s">
        <v>472</v>
      </c>
      <c r="S25" s="61" t="s">
        <v>472</v>
      </c>
      <c r="T25" s="61" t="s">
        <v>472</v>
      </c>
      <c r="U25" s="61">
        <v>4.3910000000000005E-2</v>
      </c>
      <c r="V25" s="61">
        <v>4.3470000000000002E-2</v>
      </c>
      <c r="W25" s="61">
        <v>1.6000000000000001E-4</v>
      </c>
      <c r="X25" s="61">
        <v>2.7999999999999998E-4</v>
      </c>
      <c r="Y25" s="69"/>
      <c r="Z25" s="58"/>
      <c r="AA25" s="58"/>
      <c r="AB25" s="58"/>
      <c r="AC25" s="58"/>
      <c r="AD25" s="58"/>
      <c r="AE25" s="58"/>
      <c r="AF25" s="58"/>
      <c r="AG25" s="58"/>
      <c r="AH25" s="58"/>
      <c r="AI25" s="58"/>
      <c r="AJ25" s="58"/>
      <c r="AK25" s="92"/>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row>
    <row r="26" spans="1:89" s="68" customFormat="1" x14ac:dyDescent="0.35">
      <c r="A26" s="58"/>
      <c r="B26" s="913"/>
      <c r="C26" s="882"/>
      <c r="D26" s="63" t="s">
        <v>473</v>
      </c>
      <c r="E26" s="61">
        <v>0.17108000000000001</v>
      </c>
      <c r="F26" s="61">
        <v>0.16803999999999999</v>
      </c>
      <c r="G26" s="61">
        <v>1.0000000000000001E-5</v>
      </c>
      <c r="H26" s="61">
        <v>3.0300000000000001E-3</v>
      </c>
      <c r="I26" s="61">
        <v>0.21903</v>
      </c>
      <c r="J26" s="61">
        <v>0.21793999999999999</v>
      </c>
      <c r="K26" s="61">
        <v>5.1000000000000004E-4</v>
      </c>
      <c r="L26" s="61">
        <v>5.8E-4</v>
      </c>
      <c r="M26" s="61">
        <v>0.21854000000000001</v>
      </c>
      <c r="N26" s="61">
        <v>0.21743000000000001</v>
      </c>
      <c r="O26" s="61">
        <v>5.0000000000000001E-4</v>
      </c>
      <c r="P26" s="61">
        <v>6.0999999999999997E-4</v>
      </c>
      <c r="Q26" s="61" t="s">
        <v>472</v>
      </c>
      <c r="R26" s="61" t="s">
        <v>472</v>
      </c>
      <c r="S26" s="61" t="s">
        <v>472</v>
      </c>
      <c r="T26" s="61" t="s">
        <v>472</v>
      </c>
      <c r="U26" s="61">
        <v>7.0679999999999993E-2</v>
      </c>
      <c r="V26" s="61">
        <v>6.9959999999999994E-2</v>
      </c>
      <c r="W26" s="61">
        <v>2.5999999999999998E-4</v>
      </c>
      <c r="X26" s="61">
        <v>4.6000000000000001E-4</v>
      </c>
      <c r="Y26" s="69"/>
      <c r="Z26" s="58"/>
      <c r="AA26" s="58"/>
      <c r="AB26" s="58"/>
      <c r="AC26" s="58"/>
      <c r="AD26" s="58"/>
      <c r="AE26" s="58"/>
      <c r="AF26" s="58"/>
      <c r="AG26" s="58"/>
      <c r="AH26" s="58"/>
      <c r="AI26" s="58"/>
      <c r="AJ26" s="58"/>
      <c r="AK26" s="92"/>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row>
    <row r="27" spans="1:89" s="68" customFormat="1" x14ac:dyDescent="0.35">
      <c r="A27" s="58"/>
      <c r="B27" s="913"/>
      <c r="C27" s="882" t="s">
        <v>494</v>
      </c>
      <c r="D27" s="63" t="s">
        <v>17</v>
      </c>
      <c r="E27" s="61">
        <v>0.13078000000000001</v>
      </c>
      <c r="F27" s="61">
        <v>0.12889999999999999</v>
      </c>
      <c r="G27" s="61">
        <v>4.1400000000000002E-6</v>
      </c>
      <c r="H27" s="61">
        <v>1.8799999999999999E-3</v>
      </c>
      <c r="I27" s="61">
        <v>0.15129999999999999</v>
      </c>
      <c r="J27" s="61">
        <v>0.15062</v>
      </c>
      <c r="K27" s="61">
        <v>3.2000000000000003E-4</v>
      </c>
      <c r="L27" s="61">
        <v>3.6000000000000002E-4</v>
      </c>
      <c r="M27" s="61">
        <v>0.14821999999999999</v>
      </c>
      <c r="N27" s="61">
        <v>0.14735999999999999</v>
      </c>
      <c r="O27" s="61">
        <v>2.7E-4</v>
      </c>
      <c r="P27" s="61">
        <v>5.9000000000000003E-4</v>
      </c>
      <c r="Q27" s="61">
        <v>5.568E-2</v>
      </c>
      <c r="R27" s="61">
        <v>5.5199999999999999E-2</v>
      </c>
      <c r="S27" s="61">
        <v>2.0000000000000001E-4</v>
      </c>
      <c r="T27" s="61">
        <v>2.7999999999999998E-4</v>
      </c>
      <c r="U27" s="61">
        <v>4.616E-2</v>
      </c>
      <c r="V27" s="61">
        <v>4.5690000000000001E-2</v>
      </c>
      <c r="W27" s="61">
        <v>1.7000000000000001E-4</v>
      </c>
      <c r="X27" s="61">
        <v>2.9999999999999997E-4</v>
      </c>
      <c r="Y27" s="69"/>
      <c r="Z27" s="58"/>
      <c r="AA27" s="58"/>
      <c r="AB27" s="58"/>
      <c r="AC27" s="58"/>
      <c r="AD27" s="58"/>
      <c r="AE27" s="58"/>
      <c r="AF27" s="58"/>
      <c r="AG27" s="58"/>
      <c r="AH27" s="58"/>
      <c r="AI27" s="58"/>
      <c r="AJ27" s="58"/>
      <c r="AK27" s="92"/>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row>
    <row r="28" spans="1:89" s="68" customFormat="1" x14ac:dyDescent="0.35">
      <c r="A28" s="58"/>
      <c r="B28" s="913"/>
      <c r="C28" s="882"/>
      <c r="D28" s="63" t="s">
        <v>473</v>
      </c>
      <c r="E28" s="61">
        <v>0.21049000000000001</v>
      </c>
      <c r="F28" s="61">
        <v>0.20745</v>
      </c>
      <c r="G28" s="61">
        <v>1.0000000000000001E-5</v>
      </c>
      <c r="H28" s="61">
        <v>3.0300000000000001E-3</v>
      </c>
      <c r="I28" s="61">
        <v>0.24349999999999999</v>
      </c>
      <c r="J28" s="61">
        <v>0.24240999999999999</v>
      </c>
      <c r="K28" s="61">
        <v>5.1000000000000004E-4</v>
      </c>
      <c r="L28" s="61">
        <v>5.8E-4</v>
      </c>
      <c r="M28" s="61">
        <v>0.23854000000000003</v>
      </c>
      <c r="N28" s="61">
        <v>0.23716000000000001</v>
      </c>
      <c r="O28" s="61">
        <v>4.2999999999999999E-4</v>
      </c>
      <c r="P28" s="61">
        <v>9.5E-4</v>
      </c>
      <c r="Q28" s="61">
        <v>8.9610000000000009E-2</v>
      </c>
      <c r="R28" s="61">
        <v>8.8840000000000002E-2</v>
      </c>
      <c r="S28" s="61">
        <v>3.2000000000000003E-4</v>
      </c>
      <c r="T28" s="61">
        <v>4.4999999999999999E-4</v>
      </c>
      <c r="U28" s="61">
        <v>7.4279999999999999E-2</v>
      </c>
      <c r="V28" s="61">
        <v>7.3520000000000002E-2</v>
      </c>
      <c r="W28" s="61">
        <v>2.7999999999999998E-4</v>
      </c>
      <c r="X28" s="61">
        <v>4.8000000000000001E-4</v>
      </c>
      <c r="Y28" s="69"/>
      <c r="Z28" s="58"/>
      <c r="AA28" s="58"/>
      <c r="AB28" s="58"/>
      <c r="AC28" s="58"/>
      <c r="AD28" s="58"/>
      <c r="AE28" s="58"/>
      <c r="AF28" s="58"/>
      <c r="AG28" s="58"/>
      <c r="AH28" s="58"/>
      <c r="AI28" s="58"/>
      <c r="AJ28" s="58"/>
      <c r="AK28" s="92"/>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row>
    <row r="29" spans="1:89" s="68" customFormat="1" x14ac:dyDescent="0.35">
      <c r="A29" s="58"/>
      <c r="B29" s="913"/>
      <c r="C29" s="882" t="s">
        <v>493</v>
      </c>
      <c r="D29" s="63" t="s">
        <v>17</v>
      </c>
      <c r="E29" s="61">
        <v>0.14307</v>
      </c>
      <c r="F29" s="61">
        <v>0.14119000000000001</v>
      </c>
      <c r="G29" s="61">
        <v>4.1400000000000002E-6</v>
      </c>
      <c r="H29" s="61">
        <v>1.8799999999999999E-3</v>
      </c>
      <c r="I29" s="61">
        <v>0.17496999999999999</v>
      </c>
      <c r="J29" s="61">
        <v>0.17429</v>
      </c>
      <c r="K29" s="61">
        <v>3.2000000000000003E-4</v>
      </c>
      <c r="L29" s="61">
        <v>3.6000000000000002E-4</v>
      </c>
      <c r="M29" s="61">
        <v>0.15903</v>
      </c>
      <c r="N29" s="61">
        <v>0.15775</v>
      </c>
      <c r="O29" s="61">
        <v>1.6000000000000001E-4</v>
      </c>
      <c r="P29" s="61">
        <v>1.1199999999999999E-3</v>
      </c>
      <c r="Q29" s="61">
        <v>8.8760000000000006E-2</v>
      </c>
      <c r="R29" s="61">
        <v>8.8120000000000004E-2</v>
      </c>
      <c r="S29" s="61">
        <v>2.9999999999999997E-4</v>
      </c>
      <c r="T29" s="61">
        <v>3.4000000000000002E-4</v>
      </c>
      <c r="U29" s="61">
        <v>5.2559999999999996E-2</v>
      </c>
      <c r="V29" s="61">
        <v>5.2019999999999997E-2</v>
      </c>
      <c r="W29" s="61">
        <v>2.0000000000000001E-4</v>
      </c>
      <c r="X29" s="61">
        <v>3.4000000000000002E-4</v>
      </c>
      <c r="Y29" s="69"/>
      <c r="Z29" s="58"/>
      <c r="AA29" s="58"/>
      <c r="AB29" s="58"/>
      <c r="AC29" s="58"/>
      <c r="AD29" s="58"/>
      <c r="AE29" s="58"/>
      <c r="AF29" s="58"/>
      <c r="AG29" s="58"/>
      <c r="AH29" s="58"/>
      <c r="AI29" s="58"/>
      <c r="AJ29" s="58"/>
      <c r="AK29" s="92"/>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row>
    <row r="30" spans="1:89" s="68" customFormat="1" x14ac:dyDescent="0.35">
      <c r="A30" s="58"/>
      <c r="B30" s="913"/>
      <c r="C30" s="882"/>
      <c r="D30" s="63" t="s">
        <v>473</v>
      </c>
      <c r="E30" s="61">
        <v>0.23026000000000002</v>
      </c>
      <c r="F30" s="61">
        <v>0.22722000000000001</v>
      </c>
      <c r="G30" s="61">
        <v>1.0000000000000001E-5</v>
      </c>
      <c r="H30" s="61">
        <v>3.0300000000000001E-3</v>
      </c>
      <c r="I30" s="61">
        <v>0.28159000000000006</v>
      </c>
      <c r="J30" s="61">
        <v>0.28050000000000003</v>
      </c>
      <c r="K30" s="61">
        <v>5.1000000000000004E-4</v>
      </c>
      <c r="L30" s="61">
        <v>5.8E-4</v>
      </c>
      <c r="M30" s="61">
        <v>0.25592999999999999</v>
      </c>
      <c r="N30" s="61">
        <v>0.25386999999999998</v>
      </c>
      <c r="O30" s="61">
        <v>2.5999999999999998E-4</v>
      </c>
      <c r="P30" s="61">
        <v>1.8E-3</v>
      </c>
      <c r="Q30" s="61">
        <v>0.14283999999999999</v>
      </c>
      <c r="R30" s="61">
        <v>0.14180999999999999</v>
      </c>
      <c r="S30" s="61">
        <v>4.8000000000000001E-4</v>
      </c>
      <c r="T30" s="61">
        <v>5.5000000000000003E-4</v>
      </c>
      <c r="U30" s="61">
        <v>8.4580000000000002E-2</v>
      </c>
      <c r="V30" s="61">
        <v>8.3720000000000003E-2</v>
      </c>
      <c r="W30" s="61">
        <v>3.2000000000000003E-4</v>
      </c>
      <c r="X30" s="61">
        <v>5.4000000000000001E-4</v>
      </c>
      <c r="Y30" s="69"/>
      <c r="Z30" s="58"/>
      <c r="AA30" s="58"/>
      <c r="AB30" s="58"/>
      <c r="AC30" s="58"/>
      <c r="AD30" s="58"/>
      <c r="AE30" s="58"/>
      <c r="AF30" s="58"/>
      <c r="AG30" s="58"/>
      <c r="AH30" s="58"/>
      <c r="AI30" s="58"/>
      <c r="AJ30" s="58"/>
      <c r="AK30" s="92"/>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row>
    <row r="31" spans="1:89" s="68" customFormat="1" x14ac:dyDescent="0.35">
      <c r="A31" s="58"/>
      <c r="B31" s="913"/>
      <c r="C31" s="882" t="s">
        <v>492</v>
      </c>
      <c r="D31" s="63" t="s">
        <v>17</v>
      </c>
      <c r="E31" s="61">
        <v>0.15955</v>
      </c>
      <c r="F31" s="61">
        <v>0.15767</v>
      </c>
      <c r="G31" s="61">
        <v>4.1400000000000002E-6</v>
      </c>
      <c r="H31" s="61">
        <v>1.8799999999999999E-3</v>
      </c>
      <c r="I31" s="61">
        <v>0.20358999999999999</v>
      </c>
      <c r="J31" s="61">
        <v>0.20291000000000001</v>
      </c>
      <c r="K31" s="61">
        <v>3.2000000000000003E-4</v>
      </c>
      <c r="L31" s="61">
        <v>3.6000000000000002E-4</v>
      </c>
      <c r="M31" s="61">
        <v>0.16900000000000001</v>
      </c>
      <c r="N31" s="61">
        <v>0.16736999999999999</v>
      </c>
      <c r="O31" s="61">
        <v>6.9999999999999994E-5</v>
      </c>
      <c r="P31" s="61">
        <v>1.56E-3</v>
      </c>
      <c r="Q31" s="61">
        <v>9.2710000000000001E-2</v>
      </c>
      <c r="R31" s="61">
        <v>9.2030000000000001E-2</v>
      </c>
      <c r="S31" s="61">
        <v>3.1E-4</v>
      </c>
      <c r="T31" s="61">
        <v>3.6999999999999999E-4</v>
      </c>
      <c r="U31" s="61">
        <v>3.8829999999999996E-2</v>
      </c>
      <c r="V31" s="61">
        <v>3.8429999999999999E-2</v>
      </c>
      <c r="W31" s="61">
        <v>1.4999999999999999E-4</v>
      </c>
      <c r="X31" s="61">
        <v>2.5000000000000001E-4</v>
      </c>
      <c r="Y31" s="69"/>
      <c r="Z31" s="58"/>
      <c r="AA31" s="58"/>
      <c r="AB31" s="58"/>
      <c r="AC31" s="58"/>
      <c r="AD31" s="58"/>
      <c r="AE31" s="58"/>
      <c r="AF31" s="58"/>
      <c r="AG31" s="58"/>
      <c r="AH31" s="58"/>
      <c r="AI31" s="58"/>
      <c r="AJ31" s="58"/>
      <c r="AK31" s="92"/>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row>
    <row r="32" spans="1:89" s="68" customFormat="1" x14ac:dyDescent="0.35">
      <c r="A32" s="58"/>
      <c r="B32" s="913"/>
      <c r="C32" s="882"/>
      <c r="D32" s="63" t="s">
        <v>473</v>
      </c>
      <c r="E32" s="61">
        <v>0.25678000000000001</v>
      </c>
      <c r="F32" s="61">
        <v>0.25374000000000002</v>
      </c>
      <c r="G32" s="61">
        <v>1.0000000000000001E-5</v>
      </c>
      <c r="H32" s="61">
        <v>3.0300000000000001E-3</v>
      </c>
      <c r="I32" s="61">
        <v>0.32764000000000004</v>
      </c>
      <c r="J32" s="61">
        <v>0.32655000000000001</v>
      </c>
      <c r="K32" s="61">
        <v>5.1000000000000004E-4</v>
      </c>
      <c r="L32" s="61">
        <v>5.8E-4</v>
      </c>
      <c r="M32" s="61">
        <v>0.27196999999999999</v>
      </c>
      <c r="N32" s="61">
        <v>0.26935999999999999</v>
      </c>
      <c r="O32" s="61">
        <v>1.1E-4</v>
      </c>
      <c r="P32" s="61">
        <v>2.5000000000000001E-3</v>
      </c>
      <c r="Q32" s="61">
        <v>0.1492</v>
      </c>
      <c r="R32" s="61">
        <v>0.14810000000000001</v>
      </c>
      <c r="S32" s="61">
        <v>5.0000000000000001E-4</v>
      </c>
      <c r="T32" s="61">
        <v>5.9999999999999995E-4</v>
      </c>
      <c r="U32" s="61">
        <v>6.2480000000000001E-2</v>
      </c>
      <c r="V32" s="61">
        <v>6.1850000000000002E-2</v>
      </c>
      <c r="W32" s="61">
        <v>2.3000000000000001E-4</v>
      </c>
      <c r="X32" s="61">
        <v>4.0000000000000002E-4</v>
      </c>
      <c r="Y32" s="69"/>
      <c r="Z32" s="58"/>
      <c r="AA32" s="58"/>
      <c r="AB32" s="58"/>
      <c r="AC32" s="58"/>
      <c r="AD32" s="58"/>
      <c r="AE32" s="58"/>
      <c r="AF32" s="58"/>
      <c r="AG32" s="58"/>
      <c r="AH32" s="58"/>
      <c r="AI32" s="58"/>
      <c r="AJ32" s="58"/>
      <c r="AK32" s="92"/>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row>
    <row r="33" spans="1:89" s="68" customFormat="1" x14ac:dyDescent="0.35">
      <c r="A33" s="58"/>
      <c r="B33" s="913"/>
      <c r="C33" s="882" t="s">
        <v>491</v>
      </c>
      <c r="D33" s="63" t="s">
        <v>17</v>
      </c>
      <c r="E33" s="61">
        <v>0.17399000000000001</v>
      </c>
      <c r="F33" s="61">
        <v>0.17211000000000001</v>
      </c>
      <c r="G33" s="61">
        <v>4.1400000000000002E-6</v>
      </c>
      <c r="H33" s="61">
        <v>1.8799999999999999E-3</v>
      </c>
      <c r="I33" s="61">
        <v>0.22342000000000001</v>
      </c>
      <c r="J33" s="61">
        <v>0.22273999999999999</v>
      </c>
      <c r="K33" s="61">
        <v>3.2000000000000003E-4</v>
      </c>
      <c r="L33" s="61">
        <v>3.6000000000000002E-4</v>
      </c>
      <c r="M33" s="61">
        <v>0.18576999999999999</v>
      </c>
      <c r="N33" s="61">
        <v>0.18417</v>
      </c>
      <c r="O33" s="61">
        <v>8.0000000000000007E-5</v>
      </c>
      <c r="P33" s="61">
        <v>1.5200000000000001E-3</v>
      </c>
      <c r="Q33" s="61">
        <v>9.4089999999999993E-2</v>
      </c>
      <c r="R33" s="61">
        <v>9.3369999999999995E-2</v>
      </c>
      <c r="S33" s="61">
        <v>3.1E-4</v>
      </c>
      <c r="T33" s="61">
        <v>4.0999999999999999E-4</v>
      </c>
      <c r="U33" s="61">
        <v>5.1220000000000002E-2</v>
      </c>
      <c r="V33" s="61">
        <v>5.0700000000000002E-2</v>
      </c>
      <c r="W33" s="61">
        <v>1.9000000000000001E-4</v>
      </c>
      <c r="X33" s="61">
        <v>3.3E-4</v>
      </c>
      <c r="Y33" s="69"/>
      <c r="Z33" s="58"/>
      <c r="AA33" s="58"/>
      <c r="AB33" s="58"/>
      <c r="AC33" s="58"/>
      <c r="AD33" s="58"/>
      <c r="AE33" s="58"/>
      <c r="AF33" s="58"/>
      <c r="AG33" s="58"/>
      <c r="AH33" s="58"/>
      <c r="AI33" s="58"/>
      <c r="AJ33" s="58"/>
      <c r="AK33" s="92"/>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row>
    <row r="34" spans="1:89" s="68" customFormat="1" x14ac:dyDescent="0.35">
      <c r="A34" s="58"/>
      <c r="B34" s="913"/>
      <c r="C34" s="882"/>
      <c r="D34" s="63" t="s">
        <v>473</v>
      </c>
      <c r="E34" s="61">
        <v>0.28001999999999999</v>
      </c>
      <c r="F34" s="61">
        <v>0.27698</v>
      </c>
      <c r="G34" s="61">
        <v>1.0000000000000001E-5</v>
      </c>
      <c r="H34" s="61">
        <v>3.0300000000000001E-3</v>
      </c>
      <c r="I34" s="61">
        <v>0.35956000000000005</v>
      </c>
      <c r="J34" s="61">
        <v>0.35847000000000001</v>
      </c>
      <c r="K34" s="61">
        <v>5.1000000000000004E-4</v>
      </c>
      <c r="L34" s="61">
        <v>5.8E-4</v>
      </c>
      <c r="M34" s="61">
        <v>0.29898000000000002</v>
      </c>
      <c r="N34" s="61">
        <v>0.2964</v>
      </c>
      <c r="O34" s="61">
        <v>1.2999999999999999E-4</v>
      </c>
      <c r="P34" s="61">
        <v>2.4499999999999999E-3</v>
      </c>
      <c r="Q34" s="61">
        <v>0.15141999999999997</v>
      </c>
      <c r="R34" s="61">
        <v>0.15026999999999999</v>
      </c>
      <c r="S34" s="61">
        <v>4.8999999999999998E-4</v>
      </c>
      <c r="T34" s="61">
        <v>6.6E-4</v>
      </c>
      <c r="U34" s="61">
        <v>8.2430000000000003E-2</v>
      </c>
      <c r="V34" s="61">
        <v>8.1589999999999996E-2</v>
      </c>
      <c r="W34" s="61">
        <v>3.1E-4</v>
      </c>
      <c r="X34" s="61">
        <v>5.2999999999999998E-4</v>
      </c>
      <c r="Y34" s="69"/>
      <c r="Z34" s="58"/>
      <c r="AA34" s="58"/>
      <c r="AB34" s="58"/>
      <c r="AC34" s="58"/>
      <c r="AD34" s="58"/>
      <c r="AE34" s="58"/>
      <c r="AF34" s="58"/>
      <c r="AG34" s="58"/>
      <c r="AH34" s="58"/>
      <c r="AI34" s="58"/>
      <c r="AJ34" s="58"/>
      <c r="AK34" s="92"/>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row>
    <row r="35" spans="1:89" s="68" customFormat="1" x14ac:dyDescent="0.35">
      <c r="A35" s="58"/>
      <c r="B35" s="913"/>
      <c r="C35" s="882" t="s">
        <v>490</v>
      </c>
      <c r="D35" s="63" t="s">
        <v>17</v>
      </c>
      <c r="E35" s="61">
        <v>0.21174000000000001</v>
      </c>
      <c r="F35" s="61">
        <v>0.20985999999999999</v>
      </c>
      <c r="G35" s="61">
        <v>4.1400000000000002E-6</v>
      </c>
      <c r="H35" s="61">
        <v>1.8799999999999999E-3</v>
      </c>
      <c r="I35" s="61">
        <v>0.32585999999999998</v>
      </c>
      <c r="J35" s="61">
        <v>0.32518000000000002</v>
      </c>
      <c r="K35" s="61">
        <v>3.2000000000000003E-4</v>
      </c>
      <c r="L35" s="61">
        <v>3.6000000000000002E-4</v>
      </c>
      <c r="M35" s="61">
        <v>0.26579000000000003</v>
      </c>
      <c r="N35" s="61">
        <v>0.26447999999999999</v>
      </c>
      <c r="O35" s="61">
        <v>1.4999999999999999E-4</v>
      </c>
      <c r="P35" s="61">
        <v>1.16E-3</v>
      </c>
      <c r="Q35" s="61">
        <v>0.11788</v>
      </c>
      <c r="R35" s="61">
        <v>0.11704000000000001</v>
      </c>
      <c r="S35" s="61">
        <v>4.0000000000000002E-4</v>
      </c>
      <c r="T35" s="61">
        <v>4.4000000000000002E-4</v>
      </c>
      <c r="U35" s="61">
        <v>5.9830000000000001E-2</v>
      </c>
      <c r="V35" s="61">
        <v>5.9220000000000002E-2</v>
      </c>
      <c r="W35" s="61">
        <v>2.2000000000000001E-4</v>
      </c>
      <c r="X35" s="61">
        <v>3.8999999999999999E-4</v>
      </c>
      <c r="Y35" s="69"/>
      <c r="Z35" s="58"/>
      <c r="AA35" s="58"/>
      <c r="AB35" s="58"/>
      <c r="AC35" s="58"/>
      <c r="AD35" s="58"/>
      <c r="AE35" s="58"/>
      <c r="AF35" s="58"/>
      <c r="AG35" s="58"/>
      <c r="AH35" s="58"/>
      <c r="AI35" s="58"/>
      <c r="AJ35" s="58"/>
      <c r="AK35" s="92"/>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row>
    <row r="36" spans="1:89" s="68" customFormat="1" x14ac:dyDescent="0.35">
      <c r="A36" s="58"/>
      <c r="B36" s="913"/>
      <c r="C36" s="882"/>
      <c r="D36" s="63" t="s">
        <v>473</v>
      </c>
      <c r="E36" s="61">
        <v>0.34077999999999997</v>
      </c>
      <c r="F36" s="61">
        <v>0.33773999999999998</v>
      </c>
      <c r="G36" s="61">
        <v>1.0000000000000001E-5</v>
      </c>
      <c r="H36" s="61">
        <v>3.0300000000000001E-3</v>
      </c>
      <c r="I36" s="61">
        <v>0.52442</v>
      </c>
      <c r="J36" s="61">
        <v>0.52332999999999996</v>
      </c>
      <c r="K36" s="61">
        <v>5.1000000000000004E-4</v>
      </c>
      <c r="L36" s="61">
        <v>5.8E-4</v>
      </c>
      <c r="M36" s="61">
        <v>0.42774999999999996</v>
      </c>
      <c r="N36" s="61">
        <v>0.42563000000000001</v>
      </c>
      <c r="O36" s="61">
        <v>2.5000000000000001E-4</v>
      </c>
      <c r="P36" s="61">
        <v>1.8699999999999999E-3</v>
      </c>
      <c r="Q36" s="61">
        <v>0.18970999999999999</v>
      </c>
      <c r="R36" s="61">
        <v>0.18836</v>
      </c>
      <c r="S36" s="61">
        <v>6.4000000000000005E-4</v>
      </c>
      <c r="T36" s="61">
        <v>7.1000000000000002E-4</v>
      </c>
      <c r="U36" s="61">
        <v>9.6279999999999991E-2</v>
      </c>
      <c r="V36" s="61">
        <v>9.5299999999999996E-2</v>
      </c>
      <c r="W36" s="61">
        <v>3.6000000000000002E-4</v>
      </c>
      <c r="X36" s="61">
        <v>6.2E-4</v>
      </c>
      <c r="Y36" s="69"/>
      <c r="Z36" s="58"/>
      <c r="AA36" s="58"/>
      <c r="AB36" s="58"/>
      <c r="AC36" s="58"/>
      <c r="AD36" s="58"/>
      <c r="AE36" s="58"/>
      <c r="AF36" s="58"/>
      <c r="AG36" s="58"/>
      <c r="AH36" s="58"/>
      <c r="AI36" s="58"/>
      <c r="AJ36" s="58"/>
      <c r="AK36" s="92"/>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row>
    <row r="37" spans="1:89" s="68" customFormat="1" x14ac:dyDescent="0.35">
      <c r="A37" s="58"/>
      <c r="B37" s="913"/>
      <c r="C37" s="882" t="s">
        <v>489</v>
      </c>
      <c r="D37" s="63" t="s">
        <v>17</v>
      </c>
      <c r="E37" s="61">
        <v>0.16664000000000001</v>
      </c>
      <c r="F37" s="61">
        <v>0.16475999999999999</v>
      </c>
      <c r="G37" s="61">
        <v>4.1400000000000002E-6</v>
      </c>
      <c r="H37" s="61">
        <v>1.8799999999999999E-3</v>
      </c>
      <c r="I37" s="61">
        <v>0.24265999999999999</v>
      </c>
      <c r="J37" s="61">
        <v>0.24198</v>
      </c>
      <c r="K37" s="61">
        <v>3.2000000000000003E-4</v>
      </c>
      <c r="L37" s="61">
        <v>3.6000000000000002E-4</v>
      </c>
      <c r="M37" s="61">
        <v>0.23053000000000001</v>
      </c>
      <c r="N37" s="61">
        <v>0.22966</v>
      </c>
      <c r="O37" s="61">
        <v>2.7E-4</v>
      </c>
      <c r="P37" s="61">
        <v>5.9999999999999995E-4</v>
      </c>
      <c r="Q37" s="61">
        <v>9.487000000000001E-2</v>
      </c>
      <c r="R37" s="61">
        <v>9.4200000000000006E-2</v>
      </c>
      <c r="S37" s="61">
        <v>3.2000000000000003E-4</v>
      </c>
      <c r="T37" s="61">
        <v>3.5E-4</v>
      </c>
      <c r="U37" s="61">
        <v>7.4740000000000001E-2</v>
      </c>
      <c r="V37" s="61">
        <v>7.3980000000000004E-2</v>
      </c>
      <c r="W37" s="61">
        <v>2.7999999999999998E-4</v>
      </c>
      <c r="X37" s="61">
        <v>4.8000000000000001E-4</v>
      </c>
      <c r="Y37" s="69"/>
      <c r="Z37" s="58"/>
      <c r="AA37" s="58"/>
      <c r="AB37" s="58"/>
      <c r="AC37" s="58"/>
      <c r="AD37" s="58"/>
      <c r="AE37" s="58"/>
      <c r="AF37" s="58"/>
      <c r="AG37" s="58"/>
      <c r="AH37" s="58"/>
      <c r="AI37" s="58"/>
      <c r="AJ37" s="58"/>
      <c r="AK37" s="92"/>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row>
    <row r="38" spans="1:89" s="68" customFormat="1" x14ac:dyDescent="0.35">
      <c r="A38" s="58"/>
      <c r="B38" s="913"/>
      <c r="C38" s="882"/>
      <c r="D38" s="63" t="s">
        <v>473</v>
      </c>
      <c r="E38" s="61">
        <v>0.26818999999999998</v>
      </c>
      <c r="F38" s="61">
        <v>0.26515</v>
      </c>
      <c r="G38" s="61">
        <v>1.0000000000000001E-5</v>
      </c>
      <c r="H38" s="61">
        <v>3.0300000000000001E-3</v>
      </c>
      <c r="I38" s="61">
        <v>0.39052000000000003</v>
      </c>
      <c r="J38" s="61">
        <v>0.38943</v>
      </c>
      <c r="K38" s="61">
        <v>5.1000000000000004E-4</v>
      </c>
      <c r="L38" s="61">
        <v>5.8E-4</v>
      </c>
      <c r="M38" s="61">
        <v>0.37101000000000001</v>
      </c>
      <c r="N38" s="61">
        <v>0.36960999999999999</v>
      </c>
      <c r="O38" s="61">
        <v>4.2999999999999999E-4</v>
      </c>
      <c r="P38" s="61">
        <v>9.7000000000000005E-4</v>
      </c>
      <c r="Q38" s="61">
        <v>0.15268000000000001</v>
      </c>
      <c r="R38" s="61">
        <v>0.15160999999999999</v>
      </c>
      <c r="S38" s="61">
        <v>5.1000000000000004E-4</v>
      </c>
      <c r="T38" s="61">
        <v>5.5999999999999995E-4</v>
      </c>
      <c r="U38" s="61">
        <v>0.12028000000000001</v>
      </c>
      <c r="V38" s="61">
        <v>0.11906</v>
      </c>
      <c r="W38" s="61">
        <v>4.4999999999999999E-4</v>
      </c>
      <c r="X38" s="61">
        <v>7.6999999999999996E-4</v>
      </c>
      <c r="Y38" s="69"/>
      <c r="Z38" s="58"/>
      <c r="AA38" s="58"/>
      <c r="AB38" s="58"/>
      <c r="AC38" s="58"/>
      <c r="AD38" s="58"/>
      <c r="AE38" s="58"/>
      <c r="AF38" s="58"/>
      <c r="AG38" s="58"/>
      <c r="AH38" s="58"/>
      <c r="AI38" s="58"/>
      <c r="AJ38" s="58"/>
      <c r="AK38" s="92"/>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row>
    <row r="39" spans="1:89" s="68" customFormat="1" x14ac:dyDescent="0.35">
      <c r="A39" s="58"/>
      <c r="B39" s="913"/>
      <c r="C39" s="882" t="s">
        <v>488</v>
      </c>
      <c r="D39" s="63" t="s">
        <v>17</v>
      </c>
      <c r="E39" s="61">
        <v>0.20376</v>
      </c>
      <c r="F39" s="61">
        <v>0.20188</v>
      </c>
      <c r="G39" s="61">
        <v>4.1400000000000002E-6</v>
      </c>
      <c r="H39" s="61">
        <v>1.8799999999999999E-3</v>
      </c>
      <c r="I39" s="61">
        <v>0.21657999999999999</v>
      </c>
      <c r="J39" s="61">
        <v>0.21590000000000001</v>
      </c>
      <c r="K39" s="61">
        <v>3.2000000000000003E-4</v>
      </c>
      <c r="L39" s="61">
        <v>3.6000000000000002E-4</v>
      </c>
      <c r="M39" s="61">
        <v>0.20716000000000001</v>
      </c>
      <c r="N39" s="61">
        <v>0.20558999999999999</v>
      </c>
      <c r="O39" s="61">
        <v>9.0000000000000006E-5</v>
      </c>
      <c r="P39" s="61">
        <v>1.48E-3</v>
      </c>
      <c r="Q39" s="61">
        <v>0.10700999999999999</v>
      </c>
      <c r="R39" s="61">
        <v>0.10621999999999999</v>
      </c>
      <c r="S39" s="61">
        <v>3.6000000000000002E-4</v>
      </c>
      <c r="T39" s="61">
        <v>4.2999999999999999E-4</v>
      </c>
      <c r="U39" s="61">
        <v>6.8189999999999987E-2</v>
      </c>
      <c r="V39" s="61">
        <v>6.7489999999999994E-2</v>
      </c>
      <c r="W39" s="61">
        <v>2.5999999999999998E-4</v>
      </c>
      <c r="X39" s="61">
        <v>4.4000000000000002E-4</v>
      </c>
      <c r="Y39" s="69"/>
      <c r="Z39" s="58"/>
      <c r="AA39" s="58"/>
      <c r="AB39" s="58"/>
      <c r="AC39" s="58"/>
      <c r="AD39" s="58"/>
      <c r="AE39" s="58"/>
      <c r="AF39" s="58"/>
      <c r="AG39" s="58"/>
      <c r="AH39" s="58"/>
      <c r="AI39" s="58"/>
      <c r="AJ39" s="58"/>
      <c r="AK39" s="92"/>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row>
    <row r="40" spans="1:89" s="68" customFormat="1" x14ac:dyDescent="0.35">
      <c r="A40" s="58"/>
      <c r="B40" s="913"/>
      <c r="C40" s="882"/>
      <c r="D40" s="63" t="s">
        <v>473</v>
      </c>
      <c r="E40" s="61">
        <v>0.32793</v>
      </c>
      <c r="F40" s="61">
        <v>0.32489000000000001</v>
      </c>
      <c r="G40" s="61">
        <v>1.0000000000000001E-5</v>
      </c>
      <c r="H40" s="61">
        <v>3.0300000000000001E-3</v>
      </c>
      <c r="I40" s="61">
        <v>0.34854000000000002</v>
      </c>
      <c r="J40" s="61">
        <v>0.34744999999999998</v>
      </c>
      <c r="K40" s="61">
        <v>5.1000000000000004E-4</v>
      </c>
      <c r="L40" s="61">
        <v>5.8E-4</v>
      </c>
      <c r="M40" s="61">
        <v>0.33337999999999995</v>
      </c>
      <c r="N40" s="61">
        <v>0.33085999999999999</v>
      </c>
      <c r="O40" s="61">
        <v>1.3999999999999999E-4</v>
      </c>
      <c r="P40" s="61">
        <v>2.3800000000000002E-3</v>
      </c>
      <c r="Q40" s="61">
        <v>0.17222000000000001</v>
      </c>
      <c r="R40" s="61">
        <v>0.17094000000000001</v>
      </c>
      <c r="S40" s="61">
        <v>5.8E-4</v>
      </c>
      <c r="T40" s="61">
        <v>6.9999999999999999E-4</v>
      </c>
      <c r="U40" s="61">
        <v>0.10972999999999999</v>
      </c>
      <c r="V40" s="61">
        <v>0.10861</v>
      </c>
      <c r="W40" s="61">
        <v>4.0999999999999999E-4</v>
      </c>
      <c r="X40" s="61">
        <v>7.1000000000000002E-4</v>
      </c>
      <c r="Y40" s="69"/>
      <c r="Z40" s="58"/>
      <c r="AA40" s="58"/>
      <c r="AB40" s="58"/>
      <c r="AC40" s="58"/>
      <c r="AD40" s="58"/>
      <c r="AE40" s="58"/>
      <c r="AF40" s="58"/>
      <c r="AG40" s="58"/>
      <c r="AH40" s="58"/>
      <c r="AI40" s="58"/>
      <c r="AJ40" s="58"/>
      <c r="AK40" s="92"/>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row>
    <row r="41" spans="1:89" s="68" customFormat="1" x14ac:dyDescent="0.35">
      <c r="A41" s="58"/>
      <c r="B41" s="913"/>
      <c r="C41" s="882" t="s">
        <v>487</v>
      </c>
      <c r="D41" s="63" t="s">
        <v>17</v>
      </c>
      <c r="E41" s="61">
        <v>0.17502999999999999</v>
      </c>
      <c r="F41" s="61">
        <v>0.17315</v>
      </c>
      <c r="G41" s="61">
        <v>4.1400000000000002E-6</v>
      </c>
      <c r="H41" s="61">
        <v>1.8799999999999999E-3</v>
      </c>
      <c r="I41" s="61">
        <v>0.19478999999999999</v>
      </c>
      <c r="J41" s="61">
        <v>0.19411</v>
      </c>
      <c r="K41" s="61">
        <v>3.2000000000000003E-4</v>
      </c>
      <c r="L41" s="61">
        <v>3.6000000000000002E-4</v>
      </c>
      <c r="M41" s="61">
        <v>0.18031</v>
      </c>
      <c r="N41" s="61">
        <v>0.17874000000000001</v>
      </c>
      <c r="O41" s="61">
        <v>9.0000000000000006E-5</v>
      </c>
      <c r="P41" s="61">
        <v>1.48E-3</v>
      </c>
      <c r="Q41" s="61" t="s">
        <v>472</v>
      </c>
      <c r="R41" s="61" t="s">
        <v>472</v>
      </c>
      <c r="S41" s="61" t="s">
        <v>472</v>
      </c>
      <c r="T41" s="61" t="s">
        <v>472</v>
      </c>
      <c r="U41" s="61">
        <v>6.9069999999999993E-2</v>
      </c>
      <c r="V41" s="61">
        <v>6.837E-2</v>
      </c>
      <c r="W41" s="61">
        <v>2.5999999999999998E-4</v>
      </c>
      <c r="X41" s="61">
        <v>4.4000000000000002E-4</v>
      </c>
      <c r="Y41" s="69"/>
      <c r="Z41" s="58"/>
      <c r="AA41" s="58"/>
      <c r="AB41" s="58"/>
      <c r="AC41" s="58"/>
      <c r="AD41" s="58"/>
      <c r="AE41" s="58"/>
      <c r="AF41" s="58"/>
      <c r="AG41" s="58"/>
      <c r="AH41" s="58"/>
      <c r="AI41" s="58"/>
      <c r="AJ41" s="58"/>
      <c r="AK41" s="92"/>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row>
    <row r="42" spans="1:89" s="68" customFormat="1" x14ac:dyDescent="0.35">
      <c r="A42" s="58"/>
      <c r="B42" s="913"/>
      <c r="C42" s="882"/>
      <c r="D42" s="63" t="s">
        <v>473</v>
      </c>
      <c r="E42" s="61">
        <v>0.28170000000000001</v>
      </c>
      <c r="F42" s="61">
        <v>0.27866000000000002</v>
      </c>
      <c r="G42" s="61">
        <v>1.0000000000000001E-5</v>
      </c>
      <c r="H42" s="61">
        <v>3.0300000000000001E-3</v>
      </c>
      <c r="I42" s="61">
        <v>0.31349000000000005</v>
      </c>
      <c r="J42" s="61">
        <v>0.31240000000000001</v>
      </c>
      <c r="K42" s="61">
        <v>5.1000000000000004E-4</v>
      </c>
      <c r="L42" s="61">
        <v>5.8E-4</v>
      </c>
      <c r="M42" s="61">
        <v>0.29017999999999999</v>
      </c>
      <c r="N42" s="61">
        <v>0.28766000000000003</v>
      </c>
      <c r="O42" s="61">
        <v>1.3999999999999999E-4</v>
      </c>
      <c r="P42" s="61">
        <v>2.3800000000000002E-3</v>
      </c>
      <c r="Q42" s="61" t="s">
        <v>472</v>
      </c>
      <c r="R42" s="61" t="s">
        <v>472</v>
      </c>
      <c r="S42" s="61" t="s">
        <v>472</v>
      </c>
      <c r="T42" s="61" t="s">
        <v>472</v>
      </c>
      <c r="U42" s="61">
        <v>0.11117</v>
      </c>
      <c r="V42" s="61">
        <v>0.11003</v>
      </c>
      <c r="W42" s="61">
        <v>4.2000000000000002E-4</v>
      </c>
      <c r="X42" s="61">
        <v>7.2000000000000005E-4</v>
      </c>
      <c r="Y42" s="69"/>
      <c r="Z42" s="58"/>
      <c r="AA42" s="58"/>
      <c r="AB42" s="58"/>
      <c r="AC42" s="58"/>
      <c r="AD42" s="58"/>
      <c r="AE42" s="58"/>
      <c r="AF42" s="58"/>
      <c r="AG42" s="58"/>
      <c r="AH42" s="58"/>
      <c r="AI42" s="58"/>
      <c r="AJ42" s="58"/>
      <c r="AK42" s="92"/>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row>
    <row r="43" spans="1:89" s="68" customFormat="1" x14ac:dyDescent="0.35">
      <c r="A43" s="58"/>
      <c r="B43" s="58"/>
      <c r="C43" s="58"/>
      <c r="D43" s="58"/>
      <c r="E43" s="58"/>
      <c r="F43" s="58"/>
      <c r="G43" s="58"/>
      <c r="H43" s="58"/>
      <c r="I43" s="58"/>
      <c r="J43" s="58"/>
      <c r="K43" s="58"/>
      <c r="L43" s="58"/>
      <c r="M43" s="58"/>
      <c r="N43" s="58"/>
      <c r="O43" s="58"/>
      <c r="P43" s="58"/>
      <c r="Q43" s="58"/>
      <c r="R43" s="58"/>
      <c r="S43" s="58"/>
      <c r="T43" s="58"/>
      <c r="U43" s="58"/>
      <c r="V43" s="58"/>
      <c r="W43" s="58"/>
      <c r="X43" s="58"/>
      <c r="Y43" s="69"/>
      <c r="Z43" s="58"/>
      <c r="AA43" s="58"/>
      <c r="AB43" s="58"/>
      <c r="AC43" s="58"/>
      <c r="AD43" s="58"/>
      <c r="AE43" s="58"/>
      <c r="AF43" s="58"/>
      <c r="AG43" s="58"/>
      <c r="AH43" s="58"/>
      <c r="AI43" s="58"/>
      <c r="AJ43" s="58"/>
      <c r="AK43" s="92"/>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row>
    <row r="44" spans="1:89" s="68" customFormat="1" x14ac:dyDescent="0.35">
      <c r="A44" s="58"/>
      <c r="B44" s="58"/>
      <c r="C44" s="58"/>
      <c r="D44" s="58"/>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58"/>
      <c r="BX44" s="58"/>
      <c r="BY44" s="58"/>
      <c r="BZ44" s="58"/>
      <c r="CA44" s="58"/>
      <c r="CB44" s="58"/>
      <c r="CC44" s="58"/>
      <c r="CD44" s="58"/>
      <c r="CE44" s="58"/>
      <c r="CF44" s="58"/>
      <c r="CG44" s="58"/>
      <c r="CH44" s="58"/>
      <c r="CI44" s="58"/>
      <c r="CJ44" s="58"/>
      <c r="CK44" s="58"/>
    </row>
    <row r="45" spans="1:89" s="68" customFormat="1" x14ac:dyDescent="0.35">
      <c r="A45" s="58"/>
      <c r="B45" s="58"/>
      <c r="C45" s="58"/>
      <c r="D45" s="58"/>
      <c r="E45" s="899" t="s">
        <v>21</v>
      </c>
      <c r="F45" s="899"/>
      <c r="G45" s="899"/>
      <c r="H45" s="899"/>
      <c r="I45" s="899" t="s">
        <v>18</v>
      </c>
      <c r="J45" s="899"/>
      <c r="K45" s="899"/>
      <c r="L45" s="899"/>
      <c r="M45" s="899" t="s">
        <v>681</v>
      </c>
      <c r="N45" s="899"/>
      <c r="O45" s="899"/>
      <c r="P45" s="899"/>
      <c r="Q45" s="899" t="s">
        <v>19</v>
      </c>
      <c r="R45" s="899"/>
      <c r="S45" s="899"/>
      <c r="T45" s="899"/>
      <c r="U45" s="899" t="s">
        <v>311</v>
      </c>
      <c r="V45" s="899"/>
      <c r="W45" s="899"/>
      <c r="X45" s="899"/>
      <c r="Y45" s="899" t="s">
        <v>680</v>
      </c>
      <c r="Z45" s="899"/>
      <c r="AA45" s="899"/>
      <c r="AB45" s="899"/>
      <c r="AC45" s="914" t="s">
        <v>481</v>
      </c>
      <c r="AD45" s="914"/>
      <c r="AE45" s="914"/>
      <c r="AF45" s="914"/>
      <c r="AG45" s="914" t="s">
        <v>480</v>
      </c>
      <c r="AH45" s="914"/>
      <c r="AI45" s="914"/>
      <c r="AJ45" s="914"/>
      <c r="AK45" s="92"/>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row>
    <row r="46" spans="1:89" s="68" customFormat="1" ht="16.5" x14ac:dyDescent="0.45">
      <c r="A46" s="58"/>
      <c r="B46" s="65" t="s">
        <v>445</v>
      </c>
      <c r="C46" s="65" t="s">
        <v>444</v>
      </c>
      <c r="D46" s="65" t="s">
        <v>443</v>
      </c>
      <c r="E46" s="63" t="s">
        <v>441</v>
      </c>
      <c r="F46" s="63" t="s">
        <v>440</v>
      </c>
      <c r="G46" s="63" t="s">
        <v>439</v>
      </c>
      <c r="H46" s="63" t="s">
        <v>438</v>
      </c>
      <c r="I46" s="63" t="s">
        <v>441</v>
      </c>
      <c r="J46" s="63" t="s">
        <v>440</v>
      </c>
      <c r="K46" s="63" t="s">
        <v>439</v>
      </c>
      <c r="L46" s="63" t="s">
        <v>438</v>
      </c>
      <c r="M46" s="63" t="s">
        <v>441</v>
      </c>
      <c r="N46" s="63" t="s">
        <v>440</v>
      </c>
      <c r="O46" s="63" t="s">
        <v>439</v>
      </c>
      <c r="P46" s="63" t="s">
        <v>438</v>
      </c>
      <c r="Q46" s="63" t="s">
        <v>441</v>
      </c>
      <c r="R46" s="63" t="s">
        <v>440</v>
      </c>
      <c r="S46" s="63" t="s">
        <v>439</v>
      </c>
      <c r="T46" s="63" t="s">
        <v>438</v>
      </c>
      <c r="U46" s="63" t="s">
        <v>441</v>
      </c>
      <c r="V46" s="63" t="s">
        <v>440</v>
      </c>
      <c r="W46" s="63" t="s">
        <v>439</v>
      </c>
      <c r="X46" s="63" t="s">
        <v>438</v>
      </c>
      <c r="Y46" s="63" t="s">
        <v>441</v>
      </c>
      <c r="Z46" s="63" t="s">
        <v>440</v>
      </c>
      <c r="AA46" s="63" t="s">
        <v>439</v>
      </c>
      <c r="AB46" s="63" t="s">
        <v>438</v>
      </c>
      <c r="AC46" s="63" t="s">
        <v>441</v>
      </c>
      <c r="AD46" s="63" t="s">
        <v>440</v>
      </c>
      <c r="AE46" s="63" t="s">
        <v>439</v>
      </c>
      <c r="AF46" s="63" t="s">
        <v>438</v>
      </c>
      <c r="AG46" s="63" t="s">
        <v>441</v>
      </c>
      <c r="AH46" s="63" t="s">
        <v>440</v>
      </c>
      <c r="AI46" s="63" t="s">
        <v>439</v>
      </c>
      <c r="AJ46" s="63" t="s">
        <v>438</v>
      </c>
      <c r="AK46" s="92"/>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row>
    <row r="47" spans="1:89" s="68" customFormat="1" x14ac:dyDescent="0.35">
      <c r="A47" s="58"/>
      <c r="B47" s="882" t="s">
        <v>859</v>
      </c>
      <c r="C47" s="882" t="s">
        <v>485</v>
      </c>
      <c r="D47" s="63" t="s">
        <v>17</v>
      </c>
      <c r="E47" s="93">
        <v>0.13758000000000001</v>
      </c>
      <c r="F47" s="93">
        <v>0.13569999999999999</v>
      </c>
      <c r="G47" s="93">
        <v>4.1400000000000002E-6</v>
      </c>
      <c r="H47" s="93">
        <v>1.8799999999999999E-3</v>
      </c>
      <c r="I47" s="93">
        <v>0.14946000000000001</v>
      </c>
      <c r="J47" s="93">
        <v>0.14878</v>
      </c>
      <c r="K47" s="93">
        <v>3.2000000000000003E-4</v>
      </c>
      <c r="L47" s="93">
        <v>3.6000000000000002E-4</v>
      </c>
      <c r="M47" s="93">
        <v>0.10494000000000001</v>
      </c>
      <c r="N47" s="93">
        <v>0.10385999999999999</v>
      </c>
      <c r="O47" s="93">
        <v>2.1000000000000001E-4</v>
      </c>
      <c r="P47" s="93">
        <v>8.7000000000000001E-4</v>
      </c>
      <c r="Q47" s="187"/>
      <c r="R47" s="187"/>
      <c r="S47" s="187"/>
      <c r="T47" s="187"/>
      <c r="U47" s="187"/>
      <c r="V47" s="187"/>
      <c r="W47" s="187"/>
      <c r="X47" s="187"/>
      <c r="Y47" s="93">
        <v>0.14549000000000001</v>
      </c>
      <c r="Z47" s="93">
        <v>0.14441000000000001</v>
      </c>
      <c r="AA47" s="93">
        <v>2.1000000000000001E-4</v>
      </c>
      <c r="AB47" s="93">
        <v>8.7000000000000001E-4</v>
      </c>
      <c r="AC47" s="61">
        <v>5.568E-2</v>
      </c>
      <c r="AD47" s="61">
        <v>5.5199999999999999E-2</v>
      </c>
      <c r="AE47" s="61">
        <v>2.0000000000000001E-4</v>
      </c>
      <c r="AF47" s="61">
        <v>2.7999999999999998E-4</v>
      </c>
      <c r="AG47" s="61">
        <v>4.5649999999999996E-2</v>
      </c>
      <c r="AH47" s="61">
        <v>4.5190000000000001E-2</v>
      </c>
      <c r="AI47" s="61">
        <v>1.7000000000000001E-4</v>
      </c>
      <c r="AJ47" s="61">
        <v>2.9E-4</v>
      </c>
      <c r="AK47" s="92"/>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row>
    <row r="48" spans="1:89" s="68" customFormat="1" x14ac:dyDescent="0.35">
      <c r="A48" s="58"/>
      <c r="B48" s="882"/>
      <c r="C48" s="882"/>
      <c r="D48" s="63" t="s">
        <v>473</v>
      </c>
      <c r="E48" s="93">
        <v>0.22143000000000002</v>
      </c>
      <c r="F48" s="93">
        <v>0.21839</v>
      </c>
      <c r="G48" s="93">
        <v>1.0000000000000001E-5</v>
      </c>
      <c r="H48" s="93">
        <v>3.0300000000000001E-3</v>
      </c>
      <c r="I48" s="93">
        <v>0.24052000000000001</v>
      </c>
      <c r="J48" s="93">
        <v>0.23943</v>
      </c>
      <c r="K48" s="93">
        <v>5.1000000000000004E-4</v>
      </c>
      <c r="L48" s="93">
        <v>5.8E-4</v>
      </c>
      <c r="M48" s="93">
        <v>0.16889000000000001</v>
      </c>
      <c r="N48" s="93">
        <v>0.16714999999999999</v>
      </c>
      <c r="O48" s="93">
        <v>3.4000000000000002E-4</v>
      </c>
      <c r="P48" s="93">
        <v>1.4E-3</v>
      </c>
      <c r="Q48" s="187"/>
      <c r="R48" s="187"/>
      <c r="S48" s="187"/>
      <c r="T48" s="187"/>
      <c r="U48" s="187"/>
      <c r="V48" s="187"/>
      <c r="W48" s="187"/>
      <c r="X48" s="187"/>
      <c r="Y48" s="93">
        <v>0.23414000000000001</v>
      </c>
      <c r="Z48" s="93">
        <v>0.2324</v>
      </c>
      <c r="AA48" s="93">
        <v>3.4000000000000002E-4</v>
      </c>
      <c r="AB48" s="93">
        <v>1.4E-3</v>
      </c>
      <c r="AC48" s="61">
        <v>8.9610000000000009E-2</v>
      </c>
      <c r="AD48" s="61">
        <v>8.8840000000000002E-2</v>
      </c>
      <c r="AE48" s="61">
        <v>3.2000000000000003E-4</v>
      </c>
      <c r="AF48" s="61">
        <v>4.4999999999999999E-4</v>
      </c>
      <c r="AG48" s="61">
        <v>7.3480000000000004E-2</v>
      </c>
      <c r="AH48" s="61">
        <v>7.2730000000000003E-2</v>
      </c>
      <c r="AI48" s="61">
        <v>2.7999999999999998E-4</v>
      </c>
      <c r="AJ48" s="61">
        <v>4.6999999999999999E-4</v>
      </c>
      <c r="AK48" s="92"/>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row>
    <row r="49" spans="1:89" s="68" customFormat="1" x14ac:dyDescent="0.35">
      <c r="A49" s="58"/>
      <c r="B49" s="882"/>
      <c r="C49" s="882" t="s">
        <v>484</v>
      </c>
      <c r="D49" s="63" t="s">
        <v>17</v>
      </c>
      <c r="E49" s="93">
        <v>0.16496</v>
      </c>
      <c r="F49" s="93">
        <v>0.16308</v>
      </c>
      <c r="G49" s="93">
        <v>4.1400000000000002E-6</v>
      </c>
      <c r="H49" s="93">
        <v>1.8799999999999999E-3</v>
      </c>
      <c r="I49" s="93">
        <v>0.18784999999999999</v>
      </c>
      <c r="J49" s="93">
        <v>0.18717</v>
      </c>
      <c r="K49" s="93">
        <v>3.2000000000000003E-4</v>
      </c>
      <c r="L49" s="93">
        <v>3.6000000000000002E-4</v>
      </c>
      <c r="M49" s="93">
        <v>0.10957</v>
      </c>
      <c r="N49" s="93">
        <v>0.10825</v>
      </c>
      <c r="O49" s="93">
        <v>1.4999999999999999E-4</v>
      </c>
      <c r="P49" s="93">
        <v>1.17E-3</v>
      </c>
      <c r="Q49" s="93">
        <v>0.15948999999999999</v>
      </c>
      <c r="R49" s="93">
        <v>0.1575</v>
      </c>
      <c r="S49" s="93">
        <v>1.58E-3</v>
      </c>
      <c r="T49" s="93">
        <v>4.0999999999999999E-4</v>
      </c>
      <c r="U49" s="93">
        <v>0.17927000000000001</v>
      </c>
      <c r="V49" s="93">
        <v>0.17881</v>
      </c>
      <c r="W49" s="93">
        <v>5.0000000000000002E-5</v>
      </c>
      <c r="X49" s="93">
        <v>4.0999999999999999E-4</v>
      </c>
      <c r="Y49" s="93">
        <v>0.17562</v>
      </c>
      <c r="Z49" s="93">
        <v>0.17430000000000001</v>
      </c>
      <c r="AA49" s="93">
        <v>1.4999999999999999E-4</v>
      </c>
      <c r="AB49" s="93">
        <v>1.17E-3</v>
      </c>
      <c r="AC49" s="61">
        <v>9.0970000000000009E-2</v>
      </c>
      <c r="AD49" s="61">
        <v>9.0300000000000005E-2</v>
      </c>
      <c r="AE49" s="61">
        <v>3.1E-4</v>
      </c>
      <c r="AF49" s="61">
        <v>3.6000000000000002E-4</v>
      </c>
      <c r="AG49" s="61">
        <v>5.2539999999999996E-2</v>
      </c>
      <c r="AH49" s="61">
        <v>5.1999999999999998E-2</v>
      </c>
      <c r="AI49" s="61">
        <v>2.0000000000000001E-4</v>
      </c>
      <c r="AJ49" s="61">
        <v>3.4000000000000002E-4</v>
      </c>
      <c r="AK49" s="92"/>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row>
    <row r="50" spans="1:89" s="68" customFormat="1" x14ac:dyDescent="0.35">
      <c r="A50" s="58"/>
      <c r="B50" s="882"/>
      <c r="C50" s="882"/>
      <c r="D50" s="63" t="s">
        <v>473</v>
      </c>
      <c r="E50" s="93">
        <v>0.26549</v>
      </c>
      <c r="F50" s="93">
        <v>0.26245000000000002</v>
      </c>
      <c r="G50" s="93">
        <v>1.0000000000000001E-5</v>
      </c>
      <c r="H50" s="93">
        <v>3.0300000000000001E-3</v>
      </c>
      <c r="I50" s="93">
        <v>0.30231000000000002</v>
      </c>
      <c r="J50" s="93">
        <v>0.30121999999999999</v>
      </c>
      <c r="K50" s="93">
        <v>5.1000000000000004E-4</v>
      </c>
      <c r="L50" s="93">
        <v>5.8E-4</v>
      </c>
      <c r="M50" s="93">
        <v>0.17635000000000001</v>
      </c>
      <c r="N50" s="93">
        <v>0.17422000000000001</v>
      </c>
      <c r="O50" s="93">
        <v>2.4000000000000001E-4</v>
      </c>
      <c r="P50" s="93">
        <v>1.89E-3</v>
      </c>
      <c r="Q50" s="93">
        <v>0.25666999999999995</v>
      </c>
      <c r="R50" s="93">
        <v>0.25346999999999997</v>
      </c>
      <c r="S50" s="93">
        <v>2.5500000000000002E-3</v>
      </c>
      <c r="T50" s="93">
        <v>6.4999999999999997E-4</v>
      </c>
      <c r="U50" s="93">
        <v>0.28849000000000002</v>
      </c>
      <c r="V50" s="93">
        <v>0.28776000000000002</v>
      </c>
      <c r="W50" s="93">
        <v>8.0000000000000007E-5</v>
      </c>
      <c r="X50" s="93">
        <v>6.4999999999999997E-4</v>
      </c>
      <c r="Y50" s="93">
        <v>0.28263000000000005</v>
      </c>
      <c r="Z50" s="93">
        <v>0.28050000000000003</v>
      </c>
      <c r="AA50" s="93">
        <v>2.4000000000000001E-4</v>
      </c>
      <c r="AB50" s="93">
        <v>1.89E-3</v>
      </c>
      <c r="AC50" s="61">
        <v>0.14638999999999999</v>
      </c>
      <c r="AD50" s="61">
        <v>0.14532</v>
      </c>
      <c r="AE50" s="61">
        <v>4.8999999999999998E-4</v>
      </c>
      <c r="AF50" s="61">
        <v>5.8E-4</v>
      </c>
      <c r="AG50" s="61">
        <v>8.455E-2</v>
      </c>
      <c r="AH50" s="61">
        <v>8.3690000000000001E-2</v>
      </c>
      <c r="AI50" s="61">
        <v>3.2000000000000003E-4</v>
      </c>
      <c r="AJ50" s="61">
        <v>5.4000000000000001E-4</v>
      </c>
      <c r="AK50" s="92"/>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row>
    <row r="51" spans="1:89" s="68" customFormat="1" x14ac:dyDescent="0.35">
      <c r="A51" s="58"/>
      <c r="B51" s="882"/>
      <c r="C51" s="882" t="s">
        <v>483</v>
      </c>
      <c r="D51" s="63" t="s">
        <v>17</v>
      </c>
      <c r="E51" s="93">
        <v>0.20721000000000001</v>
      </c>
      <c r="F51" s="93">
        <v>0.20533000000000001</v>
      </c>
      <c r="G51" s="93">
        <v>4.1400000000000002E-6</v>
      </c>
      <c r="H51" s="93">
        <v>1.8799999999999999E-3</v>
      </c>
      <c r="I51" s="93">
        <v>0.27909</v>
      </c>
      <c r="J51" s="93">
        <v>0.27840999999999999</v>
      </c>
      <c r="K51" s="93">
        <v>3.2000000000000003E-4</v>
      </c>
      <c r="L51" s="93">
        <v>3.6000000000000002E-4</v>
      </c>
      <c r="M51" s="93">
        <v>0.15151000000000001</v>
      </c>
      <c r="N51" s="93">
        <v>0.14993000000000001</v>
      </c>
      <c r="O51" s="93">
        <v>9.0000000000000006E-5</v>
      </c>
      <c r="P51" s="93">
        <v>1.49E-3</v>
      </c>
      <c r="Q51" s="93">
        <v>0.23626</v>
      </c>
      <c r="R51" s="93">
        <v>0.23427000000000001</v>
      </c>
      <c r="S51" s="93">
        <v>1.58E-3</v>
      </c>
      <c r="T51" s="93">
        <v>4.0999999999999999E-4</v>
      </c>
      <c r="U51" s="93">
        <v>0.26643</v>
      </c>
      <c r="V51" s="93">
        <v>0.26596999999999998</v>
      </c>
      <c r="W51" s="93">
        <v>5.0000000000000002E-5</v>
      </c>
      <c r="X51" s="93">
        <v>4.0999999999999999E-4</v>
      </c>
      <c r="Y51" s="93">
        <v>0.22597</v>
      </c>
      <c r="Z51" s="93">
        <v>0.22439000000000001</v>
      </c>
      <c r="AA51" s="93">
        <v>9.0000000000000006E-5</v>
      </c>
      <c r="AB51" s="93">
        <v>1.49E-3</v>
      </c>
      <c r="AC51" s="61">
        <v>0.10492</v>
      </c>
      <c r="AD51" s="61">
        <v>0.10414</v>
      </c>
      <c r="AE51" s="61">
        <v>3.5E-4</v>
      </c>
      <c r="AF51" s="61">
        <v>4.2999999999999999E-4</v>
      </c>
      <c r="AG51" s="61">
        <v>6.0660000000000006E-2</v>
      </c>
      <c r="AH51" s="61">
        <v>6.0040000000000003E-2</v>
      </c>
      <c r="AI51" s="61">
        <v>2.3000000000000001E-4</v>
      </c>
      <c r="AJ51" s="61">
        <v>3.8999999999999999E-4</v>
      </c>
      <c r="AK51" s="92"/>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row>
    <row r="52" spans="1:89" s="68" customFormat="1" x14ac:dyDescent="0.35">
      <c r="A52" s="58"/>
      <c r="B52" s="882"/>
      <c r="C52" s="882"/>
      <c r="D52" s="63" t="s">
        <v>473</v>
      </c>
      <c r="E52" s="93">
        <v>0.33348</v>
      </c>
      <c r="F52" s="93">
        <v>0.33044000000000001</v>
      </c>
      <c r="G52" s="93">
        <v>1.0000000000000001E-5</v>
      </c>
      <c r="H52" s="93">
        <v>3.0300000000000001E-3</v>
      </c>
      <c r="I52" s="93">
        <v>0.44914000000000004</v>
      </c>
      <c r="J52" s="93">
        <v>0.44805</v>
      </c>
      <c r="K52" s="93">
        <v>5.1000000000000004E-4</v>
      </c>
      <c r="L52" s="93">
        <v>5.8E-4</v>
      </c>
      <c r="M52" s="93">
        <v>0.24382000000000001</v>
      </c>
      <c r="N52" s="93">
        <v>0.24129</v>
      </c>
      <c r="O52" s="93">
        <v>1.3999999999999999E-4</v>
      </c>
      <c r="P52" s="93">
        <v>2.3900000000000002E-3</v>
      </c>
      <c r="Q52" s="93">
        <v>0.38022999999999996</v>
      </c>
      <c r="R52" s="93">
        <v>0.37702999999999998</v>
      </c>
      <c r="S52" s="93">
        <v>2.5500000000000002E-3</v>
      </c>
      <c r="T52" s="93">
        <v>6.4999999999999997E-4</v>
      </c>
      <c r="U52" s="93">
        <v>0.42876000000000003</v>
      </c>
      <c r="V52" s="93">
        <v>0.42803000000000002</v>
      </c>
      <c r="W52" s="93">
        <v>8.0000000000000007E-5</v>
      </c>
      <c r="X52" s="93">
        <v>6.4999999999999997E-4</v>
      </c>
      <c r="Y52" s="93">
        <v>0.36365999999999998</v>
      </c>
      <c r="Z52" s="93">
        <v>0.36113000000000001</v>
      </c>
      <c r="AA52" s="93">
        <v>1.3999999999999999E-4</v>
      </c>
      <c r="AB52" s="93">
        <v>2.3900000000000002E-3</v>
      </c>
      <c r="AC52" s="61">
        <v>0.16885999999999998</v>
      </c>
      <c r="AD52" s="61">
        <v>0.1676</v>
      </c>
      <c r="AE52" s="61">
        <v>5.6999999999999998E-4</v>
      </c>
      <c r="AF52" s="61">
        <v>6.8999999999999997E-4</v>
      </c>
      <c r="AG52" s="61">
        <v>9.7619999999999998E-2</v>
      </c>
      <c r="AH52" s="61">
        <v>9.6619999999999998E-2</v>
      </c>
      <c r="AI52" s="61">
        <v>3.6999999999999999E-4</v>
      </c>
      <c r="AJ52" s="61">
        <v>6.3000000000000003E-4</v>
      </c>
      <c r="AK52" s="92"/>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58"/>
      <c r="BX52" s="58"/>
      <c r="BY52" s="58"/>
      <c r="BZ52" s="58"/>
      <c r="CA52" s="58"/>
      <c r="CB52" s="58"/>
      <c r="CC52" s="58"/>
      <c r="CD52" s="58"/>
      <c r="CE52" s="58"/>
      <c r="CF52" s="58"/>
      <c r="CG52" s="58"/>
      <c r="CH52" s="58"/>
      <c r="CI52" s="58"/>
      <c r="CJ52" s="58"/>
      <c r="CK52" s="58"/>
    </row>
    <row r="53" spans="1:89" s="68" customFormat="1" x14ac:dyDescent="0.35">
      <c r="A53" s="58"/>
      <c r="B53" s="882"/>
      <c r="C53" s="882" t="s">
        <v>482</v>
      </c>
      <c r="D53" s="63" t="s">
        <v>17</v>
      </c>
      <c r="E53" s="93">
        <v>0.16843</v>
      </c>
      <c r="F53" s="93">
        <v>0.16655</v>
      </c>
      <c r="G53" s="93">
        <v>4.1400000000000002E-6</v>
      </c>
      <c r="H53" s="93">
        <v>1.8799999999999999E-3</v>
      </c>
      <c r="I53" s="93">
        <v>0.17430999999999999</v>
      </c>
      <c r="J53" s="93">
        <v>0.17363000000000001</v>
      </c>
      <c r="K53" s="93">
        <v>3.2000000000000003E-4</v>
      </c>
      <c r="L53" s="93">
        <v>3.6000000000000002E-4</v>
      </c>
      <c r="M53" s="93">
        <v>0.11952</v>
      </c>
      <c r="N53" s="93">
        <v>0.11824999999999999</v>
      </c>
      <c r="O53" s="93">
        <v>1.7000000000000001E-4</v>
      </c>
      <c r="P53" s="93">
        <v>1.1000000000000001E-3</v>
      </c>
      <c r="Q53" s="93">
        <v>0.17624000000000001</v>
      </c>
      <c r="R53" s="93">
        <v>0.17424999999999999</v>
      </c>
      <c r="S53" s="93">
        <v>1.58E-3</v>
      </c>
      <c r="T53" s="93">
        <v>4.0999999999999999E-4</v>
      </c>
      <c r="U53" s="93">
        <v>0.19828000000000001</v>
      </c>
      <c r="V53" s="93">
        <v>0.19782</v>
      </c>
      <c r="W53" s="93">
        <v>5.0000000000000002E-5</v>
      </c>
      <c r="X53" s="93">
        <v>4.0999999999999999E-4</v>
      </c>
      <c r="Y53" s="93">
        <v>0.17147999999999999</v>
      </c>
      <c r="Z53" s="93">
        <v>0.17021</v>
      </c>
      <c r="AA53" s="93">
        <v>1.7000000000000001E-4</v>
      </c>
      <c r="AB53" s="93">
        <v>1.1000000000000001E-3</v>
      </c>
      <c r="AC53" s="61">
        <v>9.6939999999999998E-2</v>
      </c>
      <c r="AD53" s="61">
        <v>9.622E-2</v>
      </c>
      <c r="AE53" s="61">
        <v>3.3E-4</v>
      </c>
      <c r="AF53" s="61">
        <v>3.8999999999999999E-4</v>
      </c>
      <c r="AG53" s="61">
        <v>5.4770000000000006E-2</v>
      </c>
      <c r="AH53" s="61">
        <v>5.4210000000000001E-2</v>
      </c>
      <c r="AI53" s="61">
        <v>2.1000000000000001E-4</v>
      </c>
      <c r="AJ53" s="61">
        <v>3.5E-4</v>
      </c>
      <c r="AK53" s="92"/>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8"/>
    </row>
    <row r="54" spans="1:89" s="68" customFormat="1" x14ac:dyDescent="0.35">
      <c r="A54" s="58"/>
      <c r="B54" s="882"/>
      <c r="C54" s="882"/>
      <c r="D54" s="63" t="s">
        <v>473</v>
      </c>
      <c r="E54" s="93">
        <v>0.27107999999999999</v>
      </c>
      <c r="F54" s="93">
        <v>0.26804</v>
      </c>
      <c r="G54" s="93">
        <v>1.0000000000000001E-5</v>
      </c>
      <c r="H54" s="93">
        <v>3.0300000000000001E-3</v>
      </c>
      <c r="I54" s="93">
        <v>0.28053000000000006</v>
      </c>
      <c r="J54" s="93">
        <v>0.27944000000000002</v>
      </c>
      <c r="K54" s="93">
        <v>5.1000000000000004E-4</v>
      </c>
      <c r="L54" s="93">
        <v>5.8E-4</v>
      </c>
      <c r="M54" s="93">
        <v>0.19234000000000001</v>
      </c>
      <c r="N54" s="93">
        <v>0.19031000000000001</v>
      </c>
      <c r="O54" s="93">
        <v>2.7E-4</v>
      </c>
      <c r="P54" s="93">
        <v>1.7600000000000001E-3</v>
      </c>
      <c r="Q54" s="93">
        <v>0.28361999999999998</v>
      </c>
      <c r="R54" s="93">
        <v>0.28042</v>
      </c>
      <c r="S54" s="93">
        <v>2.5500000000000002E-3</v>
      </c>
      <c r="T54" s="93">
        <v>6.4999999999999997E-4</v>
      </c>
      <c r="U54" s="93">
        <v>0.31908999999999998</v>
      </c>
      <c r="V54" s="93">
        <v>0.31835999999999998</v>
      </c>
      <c r="W54" s="93">
        <v>8.0000000000000007E-5</v>
      </c>
      <c r="X54" s="93">
        <v>6.4999999999999997E-4</v>
      </c>
      <c r="Y54" s="93">
        <v>0.27595999999999998</v>
      </c>
      <c r="Z54" s="93">
        <v>0.27393000000000001</v>
      </c>
      <c r="AA54" s="93">
        <v>2.7E-4</v>
      </c>
      <c r="AB54" s="93">
        <v>1.7600000000000001E-3</v>
      </c>
      <c r="AC54" s="61">
        <v>0.15600999999999998</v>
      </c>
      <c r="AD54" s="61">
        <v>0.15484999999999999</v>
      </c>
      <c r="AE54" s="61">
        <v>5.2999999999999998E-4</v>
      </c>
      <c r="AF54" s="61">
        <v>6.3000000000000003E-4</v>
      </c>
      <c r="AG54" s="61">
        <v>8.8139999999999996E-2</v>
      </c>
      <c r="AH54" s="61">
        <v>8.7239999999999998E-2</v>
      </c>
      <c r="AI54" s="61">
        <v>3.3E-4</v>
      </c>
      <c r="AJ54" s="61">
        <v>5.6999999999999998E-4</v>
      </c>
      <c r="AK54" s="92"/>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8"/>
    </row>
    <row r="55" spans="1:89" s="68" customFormat="1" x14ac:dyDescent="0.35">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92"/>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8"/>
    </row>
    <row r="56" spans="1:89" s="68" customFormat="1" x14ac:dyDescent="0.35">
      <c r="A56" s="58"/>
      <c r="B56" s="58"/>
      <c r="C56" s="58"/>
      <c r="D56" s="58"/>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58"/>
      <c r="AH56" s="58"/>
      <c r="AI56" s="58"/>
      <c r="AJ56" s="58"/>
      <c r="AK56" s="92"/>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row>
    <row r="57" spans="1:89" s="68" customFormat="1" x14ac:dyDescent="0.35">
      <c r="A57" s="58"/>
      <c r="B57" s="58"/>
      <c r="C57" s="58"/>
      <c r="D57" s="58"/>
      <c r="E57" s="899" t="s">
        <v>21</v>
      </c>
      <c r="F57" s="899"/>
      <c r="G57" s="899"/>
      <c r="H57" s="899"/>
      <c r="I57" s="899" t="s">
        <v>18</v>
      </c>
      <c r="J57" s="899"/>
      <c r="K57" s="899"/>
      <c r="L57" s="899"/>
      <c r="M57" s="899" t="s">
        <v>19</v>
      </c>
      <c r="N57" s="899"/>
      <c r="O57" s="899"/>
      <c r="P57" s="899"/>
      <c r="Q57" s="899" t="s">
        <v>311</v>
      </c>
      <c r="R57" s="899"/>
      <c r="S57" s="899"/>
      <c r="T57" s="899"/>
      <c r="U57" s="899" t="s">
        <v>680</v>
      </c>
      <c r="V57" s="899"/>
      <c r="W57" s="899"/>
      <c r="X57" s="899"/>
      <c r="Y57" s="914" t="s">
        <v>481</v>
      </c>
      <c r="Z57" s="914"/>
      <c r="AA57" s="914"/>
      <c r="AB57" s="914"/>
      <c r="AC57" s="914" t="s">
        <v>480</v>
      </c>
      <c r="AD57" s="914"/>
      <c r="AE57" s="914"/>
      <c r="AF57" s="914"/>
      <c r="AG57" s="58"/>
      <c r="AH57" s="58"/>
      <c r="AI57" s="58"/>
      <c r="AJ57" s="58"/>
      <c r="AK57" s="92"/>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row>
    <row r="58" spans="1:89" s="68" customFormat="1" ht="16.5" x14ac:dyDescent="0.45">
      <c r="A58" s="58"/>
      <c r="B58" s="65" t="s">
        <v>445</v>
      </c>
      <c r="C58" s="65" t="s">
        <v>444</v>
      </c>
      <c r="D58" s="65" t="s">
        <v>443</v>
      </c>
      <c r="E58" s="63" t="s">
        <v>441</v>
      </c>
      <c r="F58" s="63" t="s">
        <v>440</v>
      </c>
      <c r="G58" s="63" t="s">
        <v>439</v>
      </c>
      <c r="H58" s="63" t="s">
        <v>438</v>
      </c>
      <c r="I58" s="63" t="s">
        <v>441</v>
      </c>
      <c r="J58" s="63" t="s">
        <v>440</v>
      </c>
      <c r="K58" s="63" t="s">
        <v>439</v>
      </c>
      <c r="L58" s="63" t="s">
        <v>438</v>
      </c>
      <c r="M58" s="63" t="s">
        <v>441</v>
      </c>
      <c r="N58" s="63" t="s">
        <v>440</v>
      </c>
      <c r="O58" s="63" t="s">
        <v>439</v>
      </c>
      <c r="P58" s="63" t="s">
        <v>438</v>
      </c>
      <c r="Q58" s="63" t="s">
        <v>441</v>
      </c>
      <c r="R58" s="63" t="s">
        <v>440</v>
      </c>
      <c r="S58" s="63" t="s">
        <v>439</v>
      </c>
      <c r="T58" s="63" t="s">
        <v>438</v>
      </c>
      <c r="U58" s="63" t="s">
        <v>441</v>
      </c>
      <c r="V58" s="63" t="s">
        <v>440</v>
      </c>
      <c r="W58" s="63" t="s">
        <v>439</v>
      </c>
      <c r="X58" s="63" t="s">
        <v>438</v>
      </c>
      <c r="Y58" s="63" t="s">
        <v>441</v>
      </c>
      <c r="Z58" s="63" t="s">
        <v>440</v>
      </c>
      <c r="AA58" s="63" t="s">
        <v>439</v>
      </c>
      <c r="AB58" s="63" t="s">
        <v>438</v>
      </c>
      <c r="AC58" s="63" t="s">
        <v>441</v>
      </c>
      <c r="AD58" s="63" t="s">
        <v>440</v>
      </c>
      <c r="AE58" s="63" t="s">
        <v>439</v>
      </c>
      <c r="AF58" s="63" t="s">
        <v>438</v>
      </c>
      <c r="AG58" s="58"/>
      <c r="AH58" s="58"/>
      <c r="AI58" s="58"/>
      <c r="AJ58" s="58"/>
      <c r="AK58" s="92"/>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row>
    <row r="59" spans="1:89" s="68" customFormat="1" x14ac:dyDescent="0.35">
      <c r="A59" s="58"/>
      <c r="B59" s="882" t="s">
        <v>858</v>
      </c>
      <c r="C59" s="63" t="s">
        <v>478</v>
      </c>
      <c r="D59" s="63" t="s">
        <v>17</v>
      </c>
      <c r="E59" s="195">
        <v>0.1467</v>
      </c>
      <c r="F59" s="195">
        <v>0.14482999999999999</v>
      </c>
      <c r="G59" s="196">
        <v>0</v>
      </c>
      <c r="H59" s="195">
        <v>1.8600000000000001E-3</v>
      </c>
      <c r="I59" s="195">
        <v>0.19986999999999999</v>
      </c>
      <c r="J59" s="195">
        <v>0.19914000000000001</v>
      </c>
      <c r="K59" s="195">
        <v>2.4000000000000001E-4</v>
      </c>
      <c r="L59" s="195">
        <v>4.8999999999999998E-4</v>
      </c>
      <c r="M59" s="197"/>
      <c r="N59" s="197"/>
      <c r="O59" s="197"/>
      <c r="P59" s="197"/>
      <c r="Q59" s="197"/>
      <c r="R59" s="197"/>
      <c r="S59" s="197"/>
      <c r="T59" s="197"/>
      <c r="U59" s="197"/>
      <c r="V59" s="197"/>
      <c r="W59" s="197"/>
      <c r="X59" s="197"/>
      <c r="Y59" s="93"/>
      <c r="Z59" s="93"/>
      <c r="AA59" s="93"/>
      <c r="AB59" s="93"/>
      <c r="AC59" s="61">
        <v>3.9549999999999995E-2</v>
      </c>
      <c r="AD59" s="61">
        <v>3.9149999999999997E-2</v>
      </c>
      <c r="AE59" s="61">
        <v>1.4999999999999999E-4</v>
      </c>
      <c r="AF59" s="61">
        <v>2.5000000000000001E-4</v>
      </c>
      <c r="AG59" s="58"/>
      <c r="AH59" s="58"/>
      <c r="AI59" s="58"/>
      <c r="AJ59" s="58"/>
      <c r="AK59" s="92"/>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row>
    <row r="60" spans="1:89" s="68" customFormat="1" x14ac:dyDescent="0.35">
      <c r="A60" s="58"/>
      <c r="B60" s="882"/>
      <c r="C60" s="63" t="s">
        <v>477</v>
      </c>
      <c r="D60" s="63" t="s">
        <v>17</v>
      </c>
      <c r="E60" s="195">
        <v>0.18315000000000001</v>
      </c>
      <c r="F60" s="195">
        <v>0.18129000000000001</v>
      </c>
      <c r="G60" s="196">
        <v>0</v>
      </c>
      <c r="H60" s="195">
        <v>1.8600000000000001E-3</v>
      </c>
      <c r="I60" s="195">
        <v>0.19821</v>
      </c>
      <c r="J60" s="195">
        <v>0.19747999999999999</v>
      </c>
      <c r="K60" s="195">
        <v>2.4000000000000001E-4</v>
      </c>
      <c r="L60" s="195">
        <v>4.8999999999999998E-4</v>
      </c>
      <c r="M60" s="197"/>
      <c r="N60" s="197"/>
      <c r="O60" s="197"/>
      <c r="P60" s="197"/>
      <c r="Q60" s="197"/>
      <c r="R60" s="197"/>
      <c r="S60" s="197"/>
      <c r="T60" s="197"/>
      <c r="U60" s="197"/>
      <c r="V60" s="197"/>
      <c r="W60" s="197"/>
      <c r="X60" s="197"/>
      <c r="Y60" s="93"/>
      <c r="Z60" s="93"/>
      <c r="AA60" s="93"/>
      <c r="AB60" s="93"/>
      <c r="AC60" s="61">
        <v>5.459E-2</v>
      </c>
      <c r="AD60" s="61">
        <v>5.4039999999999998E-2</v>
      </c>
      <c r="AE60" s="61">
        <v>2.0000000000000001E-4</v>
      </c>
      <c r="AF60" s="61">
        <v>3.5E-4</v>
      </c>
      <c r="AG60" s="58"/>
      <c r="AH60" s="58"/>
      <c r="AI60" s="58"/>
      <c r="AJ60" s="58"/>
      <c r="AK60" s="92"/>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row>
    <row r="61" spans="1:89" s="68" customFormat="1" x14ac:dyDescent="0.35">
      <c r="A61" s="58"/>
      <c r="B61" s="882"/>
      <c r="C61" s="63" t="s">
        <v>476</v>
      </c>
      <c r="D61" s="63" t="s">
        <v>17</v>
      </c>
      <c r="E61" s="195">
        <v>0.26529000000000003</v>
      </c>
      <c r="F61" s="195">
        <v>0.26343</v>
      </c>
      <c r="G61" s="196">
        <v>0</v>
      </c>
      <c r="H61" s="195">
        <v>1.8600000000000001E-3</v>
      </c>
      <c r="I61" s="195">
        <v>0.31306</v>
      </c>
      <c r="J61" s="195">
        <v>0.31233</v>
      </c>
      <c r="K61" s="195">
        <v>2.4000000000000001E-4</v>
      </c>
      <c r="L61" s="195">
        <v>4.8999999999999998E-4</v>
      </c>
      <c r="M61" s="197"/>
      <c r="N61" s="197"/>
      <c r="O61" s="197"/>
      <c r="P61" s="197"/>
      <c r="Q61" s="197"/>
      <c r="R61" s="197"/>
      <c r="S61" s="197"/>
      <c r="T61" s="197"/>
      <c r="U61" s="197"/>
      <c r="V61" s="197"/>
      <c r="W61" s="197"/>
      <c r="X61" s="197"/>
      <c r="Y61" s="93"/>
      <c r="Z61" s="93"/>
      <c r="AA61" s="93"/>
      <c r="AB61" s="93"/>
      <c r="AC61" s="61">
        <v>7.6600000000000001E-2</v>
      </c>
      <c r="AD61" s="61">
        <v>7.5819999999999999E-2</v>
      </c>
      <c r="AE61" s="61">
        <v>2.9E-4</v>
      </c>
      <c r="AF61" s="61">
        <v>4.8999999999999998E-4</v>
      </c>
      <c r="AG61" s="58"/>
      <c r="AH61" s="58"/>
      <c r="AI61" s="58"/>
      <c r="AJ61" s="58"/>
      <c r="AK61" s="92"/>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row>
    <row r="62" spans="1:89" s="68" customFormat="1" x14ac:dyDescent="0.35">
      <c r="A62" s="58"/>
      <c r="B62" s="882"/>
      <c r="C62" s="63" t="s">
        <v>475</v>
      </c>
      <c r="D62" s="63" t="s">
        <v>17</v>
      </c>
      <c r="E62" s="195">
        <v>0.24116000000000001</v>
      </c>
      <c r="F62" s="195">
        <v>0.23930000000000001</v>
      </c>
      <c r="G62" s="196">
        <v>0</v>
      </c>
      <c r="H62" s="195">
        <v>1.8600000000000001E-3</v>
      </c>
      <c r="I62" s="195">
        <v>0.21046999999999999</v>
      </c>
      <c r="J62" s="195">
        <v>0.20974999999999999</v>
      </c>
      <c r="K62" s="195">
        <v>2.4000000000000001E-4</v>
      </c>
      <c r="L62" s="195">
        <v>4.8999999999999998E-4</v>
      </c>
      <c r="M62" s="195">
        <v>0.24548</v>
      </c>
      <c r="N62" s="195">
        <v>0.24374999999999999</v>
      </c>
      <c r="O62" s="195">
        <v>1.1800000000000001E-3</v>
      </c>
      <c r="P62" s="195">
        <v>5.5999999999999995E-4</v>
      </c>
      <c r="Q62" s="195">
        <v>0.27</v>
      </c>
      <c r="R62" s="195">
        <v>0.26939999999999997</v>
      </c>
      <c r="S62" s="195">
        <v>4.0000000000000003E-5</v>
      </c>
      <c r="T62" s="195">
        <v>5.5999999999999995E-4</v>
      </c>
      <c r="U62" s="195">
        <v>0.24016999999999999</v>
      </c>
      <c r="V62" s="195">
        <v>0.23835000000000001</v>
      </c>
      <c r="W62" s="195">
        <v>1.0000000000000001E-5</v>
      </c>
      <c r="X62" s="195">
        <v>1.82E-3</v>
      </c>
      <c r="Y62" s="93"/>
      <c r="Z62" s="93"/>
      <c r="AA62" s="93"/>
      <c r="AB62" s="93"/>
      <c r="AC62" s="61">
        <v>5.4630000000000005E-2</v>
      </c>
      <c r="AD62" s="61">
        <v>5.4080000000000003E-2</v>
      </c>
      <c r="AE62" s="61">
        <v>2.0000000000000001E-4</v>
      </c>
      <c r="AF62" s="61">
        <v>3.5E-4</v>
      </c>
      <c r="AG62" s="58"/>
      <c r="AH62" s="58"/>
      <c r="AI62" s="58"/>
      <c r="AJ62" s="58"/>
      <c r="AK62" s="92"/>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row>
    <row r="63" spans="1:89" s="68" customFormat="1" x14ac:dyDescent="0.35">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92"/>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c r="BU63" s="58"/>
      <c r="BV63" s="58"/>
      <c r="BW63" s="58"/>
      <c r="BX63" s="58"/>
      <c r="BY63" s="58"/>
      <c r="BZ63" s="58"/>
      <c r="CA63" s="58"/>
      <c r="CB63" s="58"/>
      <c r="CC63" s="58"/>
      <c r="CD63" s="58"/>
      <c r="CE63" s="58"/>
      <c r="CF63" s="58"/>
      <c r="CG63" s="58"/>
      <c r="CH63" s="58"/>
      <c r="CI63" s="58"/>
      <c r="CJ63" s="58"/>
      <c r="CK63" s="58"/>
    </row>
    <row r="64" spans="1:89" s="68" customFormat="1" x14ac:dyDescent="0.35">
      <c r="A64" s="58"/>
      <c r="B64" s="58"/>
      <c r="C64" s="58"/>
      <c r="D64" s="58"/>
      <c r="E64" s="92"/>
      <c r="F64" s="92"/>
      <c r="G64" s="92"/>
      <c r="H64" s="92"/>
      <c r="I64" s="92"/>
      <c r="J64" s="92"/>
      <c r="K64" s="92"/>
      <c r="L64" s="92"/>
      <c r="M64" s="92"/>
      <c r="N64" s="92"/>
      <c r="O64" s="92"/>
      <c r="P64" s="92"/>
      <c r="Q64" s="92"/>
      <c r="R64" s="92"/>
      <c r="S64" s="92"/>
      <c r="T64" s="92"/>
      <c r="U64" s="58"/>
      <c r="V64" s="58"/>
      <c r="W64" s="58"/>
      <c r="X64" s="58"/>
      <c r="Y64" s="58"/>
      <c r="Z64" s="58"/>
      <c r="AA64" s="58"/>
      <c r="AB64" s="58"/>
      <c r="AC64" s="58"/>
      <c r="AD64" s="58"/>
      <c r="AE64" s="58"/>
      <c r="AF64" s="58"/>
      <c r="AG64" s="58"/>
      <c r="AH64" s="58"/>
      <c r="AI64" s="58"/>
      <c r="AJ64" s="58"/>
      <c r="AK64" s="92"/>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58"/>
      <c r="BW64" s="58"/>
      <c r="BX64" s="58"/>
      <c r="BY64" s="58"/>
      <c r="BZ64" s="58"/>
      <c r="CA64" s="58"/>
      <c r="CB64" s="58"/>
      <c r="CC64" s="58"/>
      <c r="CD64" s="58"/>
      <c r="CE64" s="58"/>
      <c r="CF64" s="58"/>
      <c r="CG64" s="58"/>
      <c r="CH64" s="58"/>
      <c r="CI64" s="58"/>
      <c r="CJ64" s="58"/>
      <c r="CK64" s="58"/>
    </row>
    <row r="65" spans="1:89" s="68" customFormat="1" x14ac:dyDescent="0.35">
      <c r="A65" s="58"/>
      <c r="B65" s="58"/>
      <c r="C65" s="58"/>
      <c r="D65" s="58"/>
      <c r="E65" s="899" t="s">
        <v>763</v>
      </c>
      <c r="F65" s="899"/>
      <c r="G65" s="899"/>
      <c r="H65" s="899"/>
      <c r="I65" s="899" t="s">
        <v>762</v>
      </c>
      <c r="J65" s="899"/>
      <c r="K65" s="899"/>
      <c r="L65" s="899"/>
      <c r="M65" s="899" t="s">
        <v>761</v>
      </c>
      <c r="N65" s="899"/>
      <c r="O65" s="899"/>
      <c r="P65" s="899"/>
      <c r="Q65" s="899" t="s">
        <v>760</v>
      </c>
      <c r="R65" s="899"/>
      <c r="S65" s="899"/>
      <c r="T65" s="899"/>
      <c r="U65" s="58"/>
      <c r="V65" s="58"/>
      <c r="W65" s="58"/>
      <c r="X65" s="58"/>
      <c r="Y65" s="58"/>
      <c r="Z65" s="58"/>
      <c r="AA65" s="58"/>
      <c r="AB65" s="58"/>
      <c r="AC65" s="58"/>
      <c r="AD65" s="58"/>
      <c r="AE65" s="58"/>
      <c r="AF65" s="58"/>
      <c r="AG65" s="58"/>
      <c r="AH65" s="58"/>
      <c r="AI65" s="58"/>
      <c r="AJ65" s="58"/>
      <c r="AK65" s="92"/>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BS65" s="58"/>
      <c r="BT65" s="58"/>
      <c r="BU65" s="58"/>
      <c r="BV65" s="58"/>
      <c r="BW65" s="58"/>
      <c r="BX65" s="58"/>
      <c r="BY65" s="58"/>
      <c r="BZ65" s="58"/>
      <c r="CA65" s="58"/>
      <c r="CB65" s="58"/>
      <c r="CC65" s="58"/>
      <c r="CD65" s="58"/>
      <c r="CE65" s="58"/>
      <c r="CF65" s="58"/>
      <c r="CG65" s="58"/>
      <c r="CH65" s="58"/>
      <c r="CI65" s="58"/>
      <c r="CJ65" s="58"/>
      <c r="CK65" s="58"/>
    </row>
    <row r="66" spans="1:89" s="68" customFormat="1" ht="16.5" x14ac:dyDescent="0.45">
      <c r="A66" s="58"/>
      <c r="B66" s="65" t="s">
        <v>445</v>
      </c>
      <c r="C66" s="65" t="s">
        <v>444</v>
      </c>
      <c r="D66" s="65" t="s">
        <v>443</v>
      </c>
      <c r="E66" s="63" t="s">
        <v>441</v>
      </c>
      <c r="F66" s="63" t="s">
        <v>440</v>
      </c>
      <c r="G66" s="63" t="s">
        <v>439</v>
      </c>
      <c r="H66" s="63" t="s">
        <v>438</v>
      </c>
      <c r="I66" s="63" t="s">
        <v>441</v>
      </c>
      <c r="J66" s="63" t="s">
        <v>440</v>
      </c>
      <c r="K66" s="63" t="s">
        <v>439</v>
      </c>
      <c r="L66" s="63" t="s">
        <v>438</v>
      </c>
      <c r="M66" s="63" t="s">
        <v>441</v>
      </c>
      <c r="N66" s="63" t="s">
        <v>440</v>
      </c>
      <c r="O66" s="63" t="s">
        <v>439</v>
      </c>
      <c r="P66" s="63" t="s">
        <v>438</v>
      </c>
      <c r="Q66" s="63" t="s">
        <v>441</v>
      </c>
      <c r="R66" s="63" t="s">
        <v>440</v>
      </c>
      <c r="S66" s="63" t="s">
        <v>439</v>
      </c>
      <c r="T66" s="63" t="s">
        <v>438</v>
      </c>
      <c r="U66" s="58"/>
      <c r="V66" s="58"/>
      <c r="W66" s="58"/>
      <c r="X66" s="58"/>
      <c r="Y66" s="58"/>
      <c r="Z66" s="58"/>
      <c r="AA66" s="58"/>
      <c r="AB66" s="58"/>
      <c r="AC66" s="58"/>
      <c r="AD66" s="58"/>
      <c r="AE66" s="58"/>
      <c r="AF66" s="58"/>
      <c r="AG66" s="58"/>
      <c r="AH66" s="58"/>
      <c r="AI66" s="58"/>
      <c r="AJ66" s="58"/>
      <c r="AK66" s="92"/>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row>
    <row r="67" spans="1:89" s="68" customFormat="1" x14ac:dyDescent="0.35">
      <c r="A67" s="58"/>
      <c r="B67" s="882" t="s">
        <v>857</v>
      </c>
      <c r="C67" s="63" t="s">
        <v>758</v>
      </c>
      <c r="D67" s="63" t="s">
        <v>17</v>
      </c>
      <c r="E67" s="173">
        <v>0.44542999999999999</v>
      </c>
      <c r="F67" s="173">
        <v>0.43935000000000002</v>
      </c>
      <c r="G67" s="173">
        <v>1E-4</v>
      </c>
      <c r="H67" s="173">
        <v>5.9800000000000001E-3</v>
      </c>
      <c r="I67" s="173">
        <v>0.48364000000000001</v>
      </c>
      <c r="J67" s="173">
        <v>0.47755999999999998</v>
      </c>
      <c r="K67" s="173">
        <v>1E-4</v>
      </c>
      <c r="L67" s="173">
        <v>5.9800000000000001E-3</v>
      </c>
      <c r="M67" s="173">
        <v>0.52183999999999997</v>
      </c>
      <c r="N67" s="173">
        <v>0.51576</v>
      </c>
      <c r="O67" s="173">
        <v>1E-4</v>
      </c>
      <c r="P67" s="173">
        <v>5.9800000000000001E-3</v>
      </c>
      <c r="Q67" s="173">
        <v>0.48058000000000001</v>
      </c>
      <c r="R67" s="173">
        <v>0.47449999999999998</v>
      </c>
      <c r="S67" s="173">
        <v>1E-4</v>
      </c>
      <c r="T67" s="173">
        <v>5.9800000000000001E-3</v>
      </c>
      <c r="U67" s="58"/>
      <c r="V67" s="58"/>
      <c r="W67" s="58"/>
      <c r="X67" s="58"/>
      <c r="Y67" s="58"/>
      <c r="Z67" s="58"/>
      <c r="AA67" s="58"/>
      <c r="AB67" s="58"/>
      <c r="AC67" s="58"/>
      <c r="AD67" s="58"/>
      <c r="AE67" s="58"/>
      <c r="AF67" s="58"/>
      <c r="AG67" s="58"/>
      <c r="AH67" s="58"/>
      <c r="AI67" s="58"/>
      <c r="AJ67" s="58"/>
      <c r="AK67" s="92"/>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c r="BS67" s="58"/>
      <c r="BT67" s="58"/>
      <c r="BU67" s="58"/>
      <c r="BV67" s="58"/>
      <c r="BW67" s="58"/>
      <c r="BX67" s="58"/>
      <c r="BY67" s="58"/>
      <c r="BZ67" s="58"/>
      <c r="CA67" s="58"/>
      <c r="CB67" s="58"/>
      <c r="CC67" s="58"/>
      <c r="CD67" s="58"/>
      <c r="CE67" s="58"/>
      <c r="CF67" s="58"/>
      <c r="CG67" s="58"/>
      <c r="CH67" s="58"/>
      <c r="CI67" s="58"/>
      <c r="CJ67" s="58"/>
      <c r="CK67" s="58"/>
    </row>
    <row r="68" spans="1:89" s="68" customFormat="1" x14ac:dyDescent="0.35">
      <c r="A68" s="58"/>
      <c r="B68" s="882"/>
      <c r="C68" s="63" t="s">
        <v>757</v>
      </c>
      <c r="D68" s="63" t="s">
        <v>17</v>
      </c>
      <c r="E68" s="173">
        <v>0.53561000000000003</v>
      </c>
      <c r="F68" s="173">
        <v>0.5282</v>
      </c>
      <c r="G68" s="173">
        <v>1.2E-4</v>
      </c>
      <c r="H68" s="173">
        <v>7.2899999999999996E-3</v>
      </c>
      <c r="I68" s="173">
        <v>0.61107</v>
      </c>
      <c r="J68" s="173">
        <v>0.60365000000000002</v>
      </c>
      <c r="K68" s="173">
        <v>1.2E-4</v>
      </c>
      <c r="L68" s="173">
        <v>7.2899999999999996E-3</v>
      </c>
      <c r="M68" s="173">
        <v>0.68652999999999997</v>
      </c>
      <c r="N68" s="173">
        <v>0.67910999999999999</v>
      </c>
      <c r="O68" s="173">
        <v>1.2E-4</v>
      </c>
      <c r="P68" s="173">
        <v>7.2899999999999996E-3</v>
      </c>
      <c r="Q68" s="173">
        <v>0.58692</v>
      </c>
      <c r="R68" s="173">
        <v>0.57950999999999997</v>
      </c>
      <c r="S68" s="173">
        <v>1.2E-4</v>
      </c>
      <c r="T68" s="173">
        <v>7.2899999999999996E-3</v>
      </c>
      <c r="U68" s="58"/>
      <c r="V68" s="58"/>
      <c r="W68" s="58"/>
      <c r="X68" s="58"/>
      <c r="Y68" s="58"/>
      <c r="Z68" s="58"/>
      <c r="AA68" s="58"/>
      <c r="AB68" s="58"/>
      <c r="AC68" s="58"/>
      <c r="AD68" s="58"/>
      <c r="AE68" s="58"/>
      <c r="AF68" s="58"/>
      <c r="AG68" s="58"/>
      <c r="AH68" s="58"/>
      <c r="AI68" s="58"/>
      <c r="AJ68" s="58"/>
      <c r="AK68" s="92"/>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8"/>
    </row>
    <row r="69" spans="1:89" s="68" customFormat="1" x14ac:dyDescent="0.35">
      <c r="A69" s="58"/>
      <c r="B69" s="882"/>
      <c r="C69" s="63" t="s">
        <v>756</v>
      </c>
      <c r="D69" s="63" t="s">
        <v>17</v>
      </c>
      <c r="E69" s="173">
        <v>0.76629000000000003</v>
      </c>
      <c r="F69" s="173">
        <v>0.75417999999999996</v>
      </c>
      <c r="G69" s="173">
        <v>2.0000000000000001E-4</v>
      </c>
      <c r="H69" s="173">
        <v>1.191E-2</v>
      </c>
      <c r="I69" s="173">
        <v>0.93184</v>
      </c>
      <c r="J69" s="173">
        <v>0.91973000000000005</v>
      </c>
      <c r="K69" s="173">
        <v>2.0000000000000001E-4</v>
      </c>
      <c r="L69" s="173">
        <v>1.191E-2</v>
      </c>
      <c r="M69" s="173">
        <v>1.0973999999999999</v>
      </c>
      <c r="N69" s="173">
        <v>1.08528</v>
      </c>
      <c r="O69" s="173">
        <v>2.0000000000000001E-4</v>
      </c>
      <c r="P69" s="173">
        <v>1.191E-2</v>
      </c>
      <c r="Q69" s="173">
        <v>0.95752000000000004</v>
      </c>
      <c r="R69" s="173">
        <v>0.94540999999999997</v>
      </c>
      <c r="S69" s="173">
        <v>2.0000000000000001E-4</v>
      </c>
      <c r="T69" s="173">
        <v>1.191E-2</v>
      </c>
      <c r="U69" s="58"/>
      <c r="V69" s="58"/>
      <c r="W69" s="58"/>
      <c r="X69" s="58"/>
      <c r="Y69" s="58"/>
      <c r="Z69" s="58"/>
      <c r="AA69" s="58"/>
      <c r="AB69" s="58"/>
      <c r="AC69" s="58"/>
      <c r="AD69" s="58"/>
      <c r="AE69" s="58"/>
      <c r="AF69" s="58"/>
      <c r="AG69" s="58"/>
      <c r="AH69" s="58"/>
      <c r="AI69" s="58"/>
      <c r="AJ69" s="58"/>
      <c r="AK69" s="92"/>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row>
    <row r="70" spans="1:89" s="68" customFormat="1" x14ac:dyDescent="0.35">
      <c r="A70" s="58"/>
      <c r="B70" s="882"/>
      <c r="C70" s="63" t="s">
        <v>755</v>
      </c>
      <c r="D70" s="63" t="s">
        <v>17</v>
      </c>
      <c r="E70" s="173">
        <v>0.66440999999999995</v>
      </c>
      <c r="F70" s="173">
        <v>0.65425</v>
      </c>
      <c r="G70" s="173">
        <v>1.7000000000000001E-4</v>
      </c>
      <c r="H70" s="173">
        <v>9.9900000000000006E-3</v>
      </c>
      <c r="I70" s="173">
        <v>0.78968000000000005</v>
      </c>
      <c r="J70" s="173">
        <v>0.77951999999999999</v>
      </c>
      <c r="K70" s="173">
        <v>1.7000000000000001E-4</v>
      </c>
      <c r="L70" s="173">
        <v>9.9900000000000006E-3</v>
      </c>
      <c r="M70" s="173">
        <v>0.91495000000000004</v>
      </c>
      <c r="N70" s="173">
        <v>0.90480000000000005</v>
      </c>
      <c r="O70" s="173">
        <v>1.7000000000000001E-4</v>
      </c>
      <c r="P70" s="173">
        <v>9.9900000000000006E-3</v>
      </c>
      <c r="Q70" s="173">
        <v>0.80305000000000004</v>
      </c>
      <c r="R70" s="173">
        <v>0.79288999999999998</v>
      </c>
      <c r="S70" s="173">
        <v>1.7000000000000001E-4</v>
      </c>
      <c r="T70" s="173">
        <v>9.9900000000000006E-3</v>
      </c>
      <c r="U70" s="58"/>
      <c r="V70" s="58"/>
      <c r="W70" s="58"/>
      <c r="X70" s="58"/>
      <c r="Y70" s="58"/>
      <c r="Z70" s="58"/>
      <c r="AA70" s="58"/>
      <c r="AB70" s="58"/>
      <c r="AC70" s="58"/>
      <c r="AD70" s="58"/>
      <c r="AE70" s="58"/>
      <c r="AF70" s="58"/>
      <c r="AG70" s="58"/>
      <c r="AH70" s="58"/>
      <c r="AI70" s="58"/>
      <c r="AJ70" s="58"/>
      <c r="AK70" s="92"/>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row>
    <row r="71" spans="1:89" s="68" customFormat="1" x14ac:dyDescent="0.35">
      <c r="A71" s="58"/>
      <c r="B71" s="882"/>
      <c r="C71" s="63" t="s">
        <v>754</v>
      </c>
      <c r="D71" s="63" t="s">
        <v>17</v>
      </c>
      <c r="E71" s="173">
        <v>0.62341999999999997</v>
      </c>
      <c r="F71" s="173">
        <v>0.60972999999999999</v>
      </c>
      <c r="G71" s="173">
        <v>1.1E-4</v>
      </c>
      <c r="H71" s="173">
        <v>1.359E-2</v>
      </c>
      <c r="I71" s="173">
        <v>0.77585000000000004</v>
      </c>
      <c r="J71" s="173">
        <v>0.76215999999999995</v>
      </c>
      <c r="K71" s="173">
        <v>1.1E-4</v>
      </c>
      <c r="L71" s="173">
        <v>1.359E-2</v>
      </c>
      <c r="M71" s="173">
        <v>0.92828999999999995</v>
      </c>
      <c r="N71" s="173">
        <v>0.91459999999999997</v>
      </c>
      <c r="O71" s="173">
        <v>1.1E-4</v>
      </c>
      <c r="P71" s="173">
        <v>1.359E-2</v>
      </c>
      <c r="Q71" s="173">
        <v>0.76976</v>
      </c>
      <c r="R71" s="173">
        <v>0.75607000000000002</v>
      </c>
      <c r="S71" s="173">
        <v>1.1E-4</v>
      </c>
      <c r="T71" s="173">
        <v>1.359E-2</v>
      </c>
      <c r="U71" s="58"/>
      <c r="V71" s="58"/>
      <c r="W71" s="58"/>
      <c r="X71" s="58"/>
      <c r="Y71" s="58"/>
      <c r="Z71" s="58"/>
      <c r="AA71" s="58"/>
      <c r="AB71" s="58"/>
      <c r="AC71" s="58"/>
      <c r="AD71" s="58"/>
      <c r="AE71" s="58"/>
      <c r="AF71" s="58"/>
      <c r="AG71" s="58"/>
      <c r="AH71" s="58"/>
      <c r="AI71" s="58"/>
      <c r="AJ71" s="58"/>
      <c r="AK71" s="92"/>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row>
    <row r="72" spans="1:89" s="68" customFormat="1" x14ac:dyDescent="0.35">
      <c r="A72" s="58"/>
      <c r="B72" s="882"/>
      <c r="C72" s="63" t="s">
        <v>753</v>
      </c>
      <c r="D72" s="63" t="s">
        <v>17</v>
      </c>
      <c r="E72" s="173">
        <v>0.65022999999999997</v>
      </c>
      <c r="F72" s="173">
        <v>0.63393999999999995</v>
      </c>
      <c r="G72" s="173">
        <v>1.2999999999999999E-4</v>
      </c>
      <c r="H72" s="173">
        <v>1.617E-2</v>
      </c>
      <c r="I72" s="173">
        <v>0.86153999999999997</v>
      </c>
      <c r="J72" s="173">
        <v>0.84524999999999995</v>
      </c>
      <c r="K72" s="173">
        <v>1.2999999999999999E-4</v>
      </c>
      <c r="L72" s="173">
        <v>1.617E-2</v>
      </c>
      <c r="M72" s="173">
        <v>1.0728599999999999</v>
      </c>
      <c r="N72" s="173">
        <v>1.0565599999999999</v>
      </c>
      <c r="O72" s="173">
        <v>1.2999999999999999E-4</v>
      </c>
      <c r="P72" s="173">
        <v>1.617E-2</v>
      </c>
      <c r="Q72" s="173">
        <v>0.91647999999999996</v>
      </c>
      <c r="R72" s="173">
        <v>0.90019000000000005</v>
      </c>
      <c r="S72" s="173">
        <v>1.2999999999999999E-4</v>
      </c>
      <c r="T72" s="173">
        <v>1.617E-2</v>
      </c>
      <c r="U72" s="58"/>
      <c r="V72" s="58"/>
      <c r="W72" s="58"/>
      <c r="X72" s="58"/>
      <c r="Y72" s="58"/>
      <c r="Z72" s="58"/>
      <c r="AA72" s="58"/>
      <c r="AB72" s="58"/>
      <c r="AC72" s="58"/>
      <c r="AD72" s="58"/>
      <c r="AE72" s="58"/>
      <c r="AF72" s="58"/>
      <c r="AG72" s="58"/>
      <c r="AH72" s="58"/>
      <c r="AI72" s="58"/>
      <c r="AJ72" s="58"/>
      <c r="AK72" s="92"/>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8"/>
    </row>
    <row r="73" spans="1:89" s="68" customFormat="1" x14ac:dyDescent="0.35">
      <c r="A73" s="58"/>
      <c r="B73" s="882"/>
      <c r="C73" s="63" t="s">
        <v>752</v>
      </c>
      <c r="D73" s="63" t="s">
        <v>17</v>
      </c>
      <c r="E73" s="173">
        <v>0.64912999999999998</v>
      </c>
      <c r="F73" s="173">
        <v>0.63295000000000001</v>
      </c>
      <c r="G73" s="173">
        <v>1.2999999999999999E-4</v>
      </c>
      <c r="H73" s="173">
        <v>1.6060000000000001E-2</v>
      </c>
      <c r="I73" s="173">
        <v>0.85802999999999996</v>
      </c>
      <c r="J73" s="173">
        <v>0.84184999999999999</v>
      </c>
      <c r="K73" s="173">
        <v>1.2999999999999999E-4</v>
      </c>
      <c r="L73" s="173">
        <v>1.6060000000000001E-2</v>
      </c>
      <c r="M73" s="173">
        <v>1.06694</v>
      </c>
      <c r="N73" s="173">
        <v>1.0507500000000001</v>
      </c>
      <c r="O73" s="173">
        <v>1.2999999999999999E-4</v>
      </c>
      <c r="P73" s="173">
        <v>1.6060000000000001E-2</v>
      </c>
      <c r="Q73" s="173">
        <v>0.91047999999999996</v>
      </c>
      <c r="R73" s="173">
        <v>0.89429000000000003</v>
      </c>
      <c r="S73" s="173">
        <v>1.2999999999999999E-4</v>
      </c>
      <c r="T73" s="173">
        <v>1.6060000000000001E-2</v>
      </c>
      <c r="U73" s="58"/>
      <c r="V73" s="58"/>
      <c r="W73" s="58"/>
      <c r="X73" s="58"/>
      <c r="Y73" s="58"/>
      <c r="Z73" s="58"/>
      <c r="AA73" s="58"/>
      <c r="AB73" s="58"/>
      <c r="AC73" s="58"/>
      <c r="AD73" s="58"/>
      <c r="AE73" s="58"/>
      <c r="AF73" s="58"/>
      <c r="AG73" s="58"/>
      <c r="AH73" s="58"/>
      <c r="AI73" s="58"/>
      <c r="AJ73" s="58"/>
      <c r="AK73" s="92"/>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row>
    <row r="74" spans="1:89" s="68" customFormat="1" x14ac:dyDescent="0.35">
      <c r="A74" s="58"/>
      <c r="B74" s="882"/>
      <c r="C74" s="63" t="s">
        <v>751</v>
      </c>
      <c r="D74" s="63" t="s">
        <v>17</v>
      </c>
      <c r="E74" s="173">
        <v>0.65573000000000004</v>
      </c>
      <c r="F74" s="173">
        <v>0.64215</v>
      </c>
      <c r="G74" s="173">
        <v>1.3999999999999999E-4</v>
      </c>
      <c r="H74" s="173">
        <v>1.3440000000000001E-2</v>
      </c>
      <c r="I74" s="173">
        <v>0.82850999999999997</v>
      </c>
      <c r="J74" s="173">
        <v>0.81491999999999998</v>
      </c>
      <c r="K74" s="173">
        <v>1.3999999999999999E-4</v>
      </c>
      <c r="L74" s="173">
        <v>1.3440000000000001E-2</v>
      </c>
      <c r="M74" s="173">
        <v>1.0012799999999999</v>
      </c>
      <c r="N74" s="173">
        <v>0.98770000000000002</v>
      </c>
      <c r="O74" s="173">
        <v>1.3999999999999999E-4</v>
      </c>
      <c r="P74" s="173">
        <v>1.3440000000000001E-2</v>
      </c>
      <c r="Q74" s="173">
        <v>0.86407</v>
      </c>
      <c r="R74" s="173">
        <v>0.85048999999999997</v>
      </c>
      <c r="S74" s="173">
        <v>1.3999999999999999E-4</v>
      </c>
      <c r="T74" s="173">
        <v>1.3440000000000001E-2</v>
      </c>
      <c r="U74" s="58"/>
      <c r="V74" s="58"/>
      <c r="W74" s="58"/>
      <c r="X74" s="58"/>
      <c r="Y74" s="58"/>
      <c r="Z74" s="58"/>
      <c r="AA74" s="58"/>
      <c r="AB74" s="58"/>
      <c r="AC74" s="58"/>
      <c r="AD74" s="58"/>
      <c r="AE74" s="58"/>
      <c r="AF74" s="58"/>
      <c r="AG74" s="58"/>
      <c r="AH74" s="58"/>
      <c r="AI74" s="58"/>
      <c r="AJ74" s="58"/>
      <c r="AK74" s="92"/>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row>
    <row r="75" spans="1:89" s="68" customFormat="1" x14ac:dyDescent="0.3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92"/>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row>
    <row r="76" spans="1:89" s="68" customFormat="1" x14ac:dyDescent="0.35">
      <c r="A76" s="58"/>
      <c r="B76" s="58"/>
      <c r="C76" s="58"/>
      <c r="D76" s="58"/>
      <c r="E76" s="92"/>
      <c r="F76" s="92"/>
      <c r="G76" s="92"/>
      <c r="H76" s="92"/>
      <c r="I76" s="92"/>
      <c r="J76" s="92"/>
      <c r="K76" s="92"/>
      <c r="L76" s="92"/>
      <c r="M76" s="92"/>
      <c r="N76" s="92"/>
      <c r="O76" s="92"/>
      <c r="P76" s="92"/>
      <c r="Q76" s="92"/>
      <c r="R76" s="92"/>
      <c r="S76" s="92"/>
      <c r="T76" s="92"/>
      <c r="U76" s="58"/>
      <c r="V76" s="58"/>
      <c r="W76" s="58"/>
      <c r="X76" s="58"/>
      <c r="Y76" s="58"/>
      <c r="Z76" s="58"/>
      <c r="AA76" s="58"/>
      <c r="AB76" s="58"/>
      <c r="AC76" s="58"/>
      <c r="AD76" s="58"/>
      <c r="AE76" s="58"/>
      <c r="AF76" s="58"/>
      <c r="AG76" s="58"/>
      <c r="AH76" s="58"/>
      <c r="AI76" s="58"/>
      <c r="AJ76" s="58"/>
      <c r="AK76" s="92"/>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row>
    <row r="77" spans="1:89" s="68" customFormat="1" x14ac:dyDescent="0.35">
      <c r="A77" s="58"/>
      <c r="B77" s="58"/>
      <c r="C77" s="58"/>
      <c r="D77" s="58"/>
      <c r="E77" s="899" t="s">
        <v>763</v>
      </c>
      <c r="F77" s="899"/>
      <c r="G77" s="899"/>
      <c r="H77" s="899"/>
      <c r="I77" s="899" t="s">
        <v>762</v>
      </c>
      <c r="J77" s="899"/>
      <c r="K77" s="899"/>
      <c r="L77" s="899"/>
      <c r="M77" s="899" t="s">
        <v>761</v>
      </c>
      <c r="N77" s="899"/>
      <c r="O77" s="899"/>
      <c r="P77" s="899"/>
      <c r="Q77" s="899" t="s">
        <v>760</v>
      </c>
      <c r="R77" s="899"/>
      <c r="S77" s="899"/>
      <c r="T77" s="899"/>
      <c r="U77" s="58"/>
      <c r="V77" s="58"/>
      <c r="W77" s="58"/>
      <c r="X77" s="58"/>
      <c r="Y77" s="58"/>
      <c r="Z77" s="58"/>
      <c r="AA77" s="58"/>
      <c r="AB77" s="58"/>
      <c r="AC77" s="58"/>
      <c r="AD77" s="58"/>
      <c r="AE77" s="58"/>
      <c r="AF77" s="58"/>
      <c r="AG77" s="58"/>
      <c r="AH77" s="58"/>
      <c r="AI77" s="58"/>
      <c r="AJ77" s="58"/>
      <c r="AK77" s="92"/>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row>
    <row r="78" spans="1:89" s="68" customFormat="1" ht="16.5" x14ac:dyDescent="0.45">
      <c r="A78" s="58"/>
      <c r="B78" s="65" t="s">
        <v>445</v>
      </c>
      <c r="C78" s="65" t="s">
        <v>444</v>
      </c>
      <c r="D78" s="65" t="s">
        <v>443</v>
      </c>
      <c r="E78" s="63" t="s">
        <v>441</v>
      </c>
      <c r="F78" s="63" t="s">
        <v>440</v>
      </c>
      <c r="G78" s="63" t="s">
        <v>439</v>
      </c>
      <c r="H78" s="63" t="s">
        <v>438</v>
      </c>
      <c r="I78" s="63" t="s">
        <v>441</v>
      </c>
      <c r="J78" s="63" t="s">
        <v>440</v>
      </c>
      <c r="K78" s="63" t="s">
        <v>439</v>
      </c>
      <c r="L78" s="63" t="s">
        <v>438</v>
      </c>
      <c r="M78" s="63" t="s">
        <v>441</v>
      </c>
      <c r="N78" s="63" t="s">
        <v>440</v>
      </c>
      <c r="O78" s="63" t="s">
        <v>439</v>
      </c>
      <c r="P78" s="63" t="s">
        <v>438</v>
      </c>
      <c r="Q78" s="63" t="s">
        <v>441</v>
      </c>
      <c r="R78" s="63" t="s">
        <v>440</v>
      </c>
      <c r="S78" s="63" t="s">
        <v>439</v>
      </c>
      <c r="T78" s="63" t="s">
        <v>438</v>
      </c>
      <c r="U78" s="58"/>
      <c r="V78" s="58"/>
      <c r="W78" s="58"/>
      <c r="X78" s="58"/>
      <c r="Y78" s="58"/>
      <c r="Z78" s="58"/>
      <c r="AA78" s="58"/>
      <c r="AB78" s="58"/>
      <c r="AC78" s="58"/>
      <c r="AD78" s="58"/>
      <c r="AE78" s="58"/>
      <c r="AF78" s="58"/>
      <c r="AG78" s="58"/>
      <c r="AH78" s="58"/>
      <c r="AI78" s="58"/>
      <c r="AJ78" s="58"/>
      <c r="AK78" s="92"/>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row>
    <row r="79" spans="1:89" s="68" customFormat="1" x14ac:dyDescent="0.35">
      <c r="A79" s="58"/>
      <c r="B79" s="913" t="s">
        <v>856</v>
      </c>
      <c r="C79" s="63" t="s">
        <v>758</v>
      </c>
      <c r="D79" s="63" t="s">
        <v>17</v>
      </c>
      <c r="E79" s="173">
        <v>0.5302</v>
      </c>
      <c r="F79" s="173">
        <v>0.52412000000000003</v>
      </c>
      <c r="G79" s="173">
        <v>1E-4</v>
      </c>
      <c r="H79" s="173">
        <v>5.9800000000000001E-3</v>
      </c>
      <c r="I79" s="173">
        <v>0.57577999999999996</v>
      </c>
      <c r="J79" s="173">
        <v>0.56969999999999998</v>
      </c>
      <c r="K79" s="173">
        <v>1E-4</v>
      </c>
      <c r="L79" s="173">
        <v>5.9800000000000001E-3</v>
      </c>
      <c r="M79" s="173">
        <v>0.62134999999999996</v>
      </c>
      <c r="N79" s="173">
        <v>0.61526999999999998</v>
      </c>
      <c r="O79" s="173">
        <v>1E-4</v>
      </c>
      <c r="P79" s="173">
        <v>5.9800000000000001E-3</v>
      </c>
      <c r="Q79" s="173">
        <v>0.57213000000000003</v>
      </c>
      <c r="R79" s="173">
        <v>0.56605000000000005</v>
      </c>
      <c r="S79" s="173">
        <v>1E-4</v>
      </c>
      <c r="T79" s="173">
        <v>5.9800000000000001E-3</v>
      </c>
      <c r="U79" s="58"/>
      <c r="V79" s="58"/>
      <c r="W79" s="58"/>
      <c r="X79" s="58"/>
      <c r="Y79" s="58"/>
      <c r="Z79" s="58"/>
      <c r="AA79" s="58"/>
      <c r="AB79" s="58"/>
      <c r="AC79" s="58"/>
      <c r="AD79" s="58"/>
      <c r="AE79" s="58"/>
      <c r="AF79" s="58"/>
      <c r="AG79" s="58"/>
      <c r="AH79" s="58"/>
      <c r="AI79" s="58"/>
      <c r="AJ79" s="58"/>
      <c r="AK79" s="92"/>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row>
    <row r="80" spans="1:89" s="68" customFormat="1" x14ac:dyDescent="0.35">
      <c r="A80" s="58"/>
      <c r="B80" s="913"/>
      <c r="C80" s="63" t="s">
        <v>757</v>
      </c>
      <c r="D80" s="63" t="s">
        <v>17</v>
      </c>
      <c r="E80" s="173">
        <v>0.63751999999999998</v>
      </c>
      <c r="F80" s="173">
        <v>0.63010999999999995</v>
      </c>
      <c r="G80" s="173">
        <v>1.2E-4</v>
      </c>
      <c r="H80" s="173">
        <v>7.2899999999999996E-3</v>
      </c>
      <c r="I80" s="173">
        <v>0.72753000000000001</v>
      </c>
      <c r="J80" s="173">
        <v>0.72011999999999998</v>
      </c>
      <c r="K80" s="173">
        <v>1.2E-4</v>
      </c>
      <c r="L80" s="173">
        <v>7.2899999999999996E-3</v>
      </c>
      <c r="M80" s="173">
        <v>0.81755</v>
      </c>
      <c r="N80" s="173">
        <v>0.81013999999999997</v>
      </c>
      <c r="O80" s="173">
        <v>1.2E-4</v>
      </c>
      <c r="P80" s="173">
        <v>7.2899999999999996E-3</v>
      </c>
      <c r="Q80" s="173">
        <v>0.69872999999999996</v>
      </c>
      <c r="R80" s="173">
        <v>0.69132000000000005</v>
      </c>
      <c r="S80" s="173">
        <v>1.2E-4</v>
      </c>
      <c r="T80" s="173">
        <v>7.2899999999999996E-3</v>
      </c>
      <c r="U80" s="58"/>
      <c r="V80" s="58"/>
      <c r="W80" s="58"/>
      <c r="X80" s="58"/>
      <c r="Y80" s="58"/>
      <c r="Z80" s="58"/>
      <c r="AA80" s="58"/>
      <c r="AB80" s="58"/>
      <c r="AC80" s="58"/>
      <c r="AD80" s="58"/>
      <c r="AE80" s="58"/>
      <c r="AF80" s="58"/>
      <c r="AG80" s="58"/>
      <c r="AH80" s="58"/>
      <c r="AI80" s="58"/>
      <c r="AJ80" s="58"/>
      <c r="AK80" s="92"/>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row>
    <row r="81" spans="1:89" s="68" customFormat="1" x14ac:dyDescent="0.35">
      <c r="A81" s="58"/>
      <c r="B81" s="913"/>
      <c r="C81" s="63" t="s">
        <v>756</v>
      </c>
      <c r="D81" s="63" t="s">
        <v>17</v>
      </c>
      <c r="E81" s="173">
        <v>0.91180000000000005</v>
      </c>
      <c r="F81" s="173">
        <v>0.89968999999999999</v>
      </c>
      <c r="G81" s="173">
        <v>2.0000000000000001E-4</v>
      </c>
      <c r="H81" s="173">
        <v>1.191E-2</v>
      </c>
      <c r="I81" s="173">
        <v>1.1092900000000001</v>
      </c>
      <c r="J81" s="173">
        <v>1.09718</v>
      </c>
      <c r="K81" s="173">
        <v>2.0000000000000001E-4</v>
      </c>
      <c r="L81" s="173">
        <v>1.191E-2</v>
      </c>
      <c r="M81" s="173">
        <v>1.3067800000000001</v>
      </c>
      <c r="N81" s="173">
        <v>1.29467</v>
      </c>
      <c r="O81" s="173">
        <v>2.0000000000000001E-4</v>
      </c>
      <c r="P81" s="173">
        <v>1.191E-2</v>
      </c>
      <c r="Q81" s="173">
        <v>1.1399300000000001</v>
      </c>
      <c r="R81" s="173">
        <v>1.12781</v>
      </c>
      <c r="S81" s="173">
        <v>2.0000000000000001E-4</v>
      </c>
      <c r="T81" s="173">
        <v>1.191E-2</v>
      </c>
      <c r="U81" s="58"/>
      <c r="V81" s="58"/>
      <c r="W81" s="58"/>
      <c r="X81" s="58"/>
      <c r="Y81" s="58"/>
      <c r="Z81" s="58"/>
      <c r="AA81" s="58"/>
      <c r="AB81" s="58"/>
      <c r="AC81" s="58"/>
      <c r="AD81" s="58"/>
      <c r="AE81" s="58"/>
      <c r="AF81" s="58"/>
      <c r="AG81" s="58"/>
      <c r="AH81" s="58"/>
      <c r="AI81" s="58"/>
      <c r="AJ81" s="58"/>
      <c r="AK81" s="92"/>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row>
    <row r="82" spans="1:89" s="68" customFormat="1" x14ac:dyDescent="0.35">
      <c r="A82" s="58"/>
      <c r="B82" s="913"/>
      <c r="C82" s="63" t="s">
        <v>755</v>
      </c>
      <c r="D82" s="63" t="s">
        <v>17</v>
      </c>
      <c r="E82" s="173">
        <v>0.79063000000000005</v>
      </c>
      <c r="F82" s="173">
        <v>0.78047999999999995</v>
      </c>
      <c r="G82" s="173">
        <v>1.7000000000000001E-4</v>
      </c>
      <c r="H82" s="173">
        <v>9.9900000000000006E-3</v>
      </c>
      <c r="I82" s="173">
        <v>0.94008000000000003</v>
      </c>
      <c r="J82" s="173">
        <v>0.92991999999999997</v>
      </c>
      <c r="K82" s="173">
        <v>1.7000000000000001E-4</v>
      </c>
      <c r="L82" s="173">
        <v>9.9900000000000006E-3</v>
      </c>
      <c r="M82" s="173">
        <v>1.08952</v>
      </c>
      <c r="N82" s="173">
        <v>1.0793600000000001</v>
      </c>
      <c r="O82" s="173">
        <v>1.7000000000000001E-4</v>
      </c>
      <c r="P82" s="173">
        <v>9.9900000000000006E-3</v>
      </c>
      <c r="Q82" s="173">
        <v>0.95603000000000005</v>
      </c>
      <c r="R82" s="173">
        <v>0.94586999999999999</v>
      </c>
      <c r="S82" s="173">
        <v>1.7000000000000001E-4</v>
      </c>
      <c r="T82" s="173">
        <v>9.9900000000000006E-3</v>
      </c>
      <c r="U82" s="58"/>
      <c r="V82" s="58"/>
      <c r="W82" s="58"/>
      <c r="X82" s="58"/>
      <c r="Y82" s="58"/>
      <c r="Z82" s="58"/>
      <c r="AA82" s="58"/>
      <c r="AB82" s="58"/>
      <c r="AC82" s="58"/>
      <c r="AD82" s="58"/>
      <c r="AE82" s="58"/>
      <c r="AF82" s="58"/>
      <c r="AG82" s="58"/>
      <c r="AH82" s="58"/>
      <c r="AI82" s="58"/>
      <c r="AJ82" s="58"/>
      <c r="AK82" s="92"/>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row>
    <row r="83" spans="1:89" s="68" customFormat="1" x14ac:dyDescent="0.35">
      <c r="A83" s="58"/>
      <c r="B83" s="913"/>
      <c r="C83" s="63" t="s">
        <v>754</v>
      </c>
      <c r="D83" s="63" t="s">
        <v>17</v>
      </c>
      <c r="E83" s="173">
        <v>0.72055999999999998</v>
      </c>
      <c r="F83" s="173">
        <v>0.70687</v>
      </c>
      <c r="G83" s="173">
        <v>1.1E-4</v>
      </c>
      <c r="H83" s="173">
        <v>1.359E-2</v>
      </c>
      <c r="I83" s="173">
        <v>0.89727999999999997</v>
      </c>
      <c r="J83" s="173">
        <v>0.88358999999999999</v>
      </c>
      <c r="K83" s="173">
        <v>1.1E-4</v>
      </c>
      <c r="L83" s="173">
        <v>1.359E-2</v>
      </c>
      <c r="M83" s="173">
        <v>1.0740000000000001</v>
      </c>
      <c r="N83" s="173">
        <v>1.0603100000000001</v>
      </c>
      <c r="O83" s="173">
        <v>1.1E-4</v>
      </c>
      <c r="P83" s="173">
        <v>1.359E-2</v>
      </c>
      <c r="Q83" s="173">
        <v>0.89020999999999995</v>
      </c>
      <c r="R83" s="173">
        <v>0.87651999999999997</v>
      </c>
      <c r="S83" s="173">
        <v>1.1E-4</v>
      </c>
      <c r="T83" s="173">
        <v>1.359E-2</v>
      </c>
      <c r="U83" s="58"/>
      <c r="V83" s="58"/>
      <c r="W83" s="58"/>
      <c r="X83" s="58"/>
      <c r="Y83" s="58"/>
      <c r="Z83" s="58"/>
      <c r="AA83" s="58"/>
      <c r="AB83" s="58"/>
      <c r="AC83" s="58"/>
      <c r="AD83" s="58"/>
      <c r="AE83" s="58"/>
      <c r="AF83" s="58"/>
      <c r="AG83" s="58"/>
      <c r="AH83" s="58"/>
      <c r="AI83" s="58"/>
      <c r="AJ83" s="58"/>
      <c r="AK83" s="92"/>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c r="BO83" s="58"/>
      <c r="BP83" s="58"/>
      <c r="BQ83" s="58"/>
      <c r="BR83" s="58"/>
      <c r="BS83" s="58"/>
      <c r="BT83" s="58"/>
      <c r="BU83" s="58"/>
      <c r="BV83" s="58"/>
      <c r="BW83" s="58"/>
      <c r="BX83" s="58"/>
      <c r="BY83" s="58"/>
      <c r="BZ83" s="58"/>
      <c r="CA83" s="58"/>
      <c r="CB83" s="58"/>
      <c r="CC83" s="58"/>
      <c r="CD83" s="58"/>
      <c r="CE83" s="58"/>
      <c r="CF83" s="58"/>
      <c r="CG83" s="58"/>
      <c r="CH83" s="58"/>
      <c r="CI83" s="58"/>
      <c r="CJ83" s="58"/>
      <c r="CK83" s="58"/>
    </row>
    <row r="84" spans="1:89" s="68" customFormat="1" x14ac:dyDescent="0.35">
      <c r="A84" s="58"/>
      <c r="B84" s="913"/>
      <c r="C84" s="63" t="s">
        <v>753</v>
      </c>
      <c r="D84" s="63" t="s">
        <v>17</v>
      </c>
      <c r="E84" s="173">
        <v>0.75122999999999995</v>
      </c>
      <c r="F84" s="173">
        <v>0.73494000000000004</v>
      </c>
      <c r="G84" s="173">
        <v>1.2999999999999999E-4</v>
      </c>
      <c r="H84" s="173">
        <v>1.617E-2</v>
      </c>
      <c r="I84" s="173">
        <v>0.99621000000000004</v>
      </c>
      <c r="J84" s="173">
        <v>0.97990999999999995</v>
      </c>
      <c r="K84" s="173">
        <v>1.2999999999999999E-4</v>
      </c>
      <c r="L84" s="173">
        <v>1.617E-2</v>
      </c>
      <c r="M84" s="173">
        <v>1.2411799999999999</v>
      </c>
      <c r="N84" s="173">
        <v>1.22489</v>
      </c>
      <c r="O84" s="173">
        <v>1.2999999999999999E-4</v>
      </c>
      <c r="P84" s="173">
        <v>1.617E-2</v>
      </c>
      <c r="Q84" s="173">
        <v>1.0599000000000001</v>
      </c>
      <c r="R84" s="173">
        <v>1.0436099999999999</v>
      </c>
      <c r="S84" s="173">
        <v>1.2999999999999999E-4</v>
      </c>
      <c r="T84" s="173">
        <v>1.617E-2</v>
      </c>
      <c r="U84" s="58"/>
      <c r="V84" s="58"/>
      <c r="W84" s="58"/>
      <c r="X84" s="58"/>
      <c r="Y84" s="58"/>
      <c r="Z84" s="58"/>
      <c r="AA84" s="58"/>
      <c r="AB84" s="58"/>
      <c r="AC84" s="58"/>
      <c r="AD84" s="58"/>
      <c r="AE84" s="58"/>
      <c r="AF84" s="58"/>
      <c r="AG84" s="58"/>
      <c r="AH84" s="58"/>
      <c r="AI84" s="58"/>
      <c r="AJ84" s="58"/>
      <c r="AK84" s="92"/>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c r="BO84" s="58"/>
      <c r="BP84" s="58"/>
      <c r="BQ84" s="58"/>
      <c r="BR84" s="58"/>
      <c r="BS84" s="58"/>
      <c r="BT84" s="58"/>
      <c r="BU84" s="58"/>
      <c r="BV84" s="58"/>
      <c r="BW84" s="58"/>
      <c r="BX84" s="58"/>
      <c r="BY84" s="58"/>
      <c r="BZ84" s="58"/>
      <c r="CA84" s="58"/>
      <c r="CB84" s="58"/>
      <c r="CC84" s="58"/>
      <c r="CD84" s="58"/>
      <c r="CE84" s="58"/>
      <c r="CF84" s="58"/>
      <c r="CG84" s="58"/>
      <c r="CH84" s="58"/>
      <c r="CI84" s="58"/>
      <c r="CJ84" s="58"/>
      <c r="CK84" s="58"/>
    </row>
    <row r="85" spans="1:89" s="68" customFormat="1" x14ac:dyDescent="0.35">
      <c r="A85" s="58"/>
      <c r="B85" s="913"/>
      <c r="C85" s="63" t="s">
        <v>752</v>
      </c>
      <c r="D85" s="63" t="s">
        <v>17</v>
      </c>
      <c r="E85" s="173">
        <v>0.74997000000000003</v>
      </c>
      <c r="F85" s="173">
        <v>0.73379000000000005</v>
      </c>
      <c r="G85" s="173">
        <v>1.2999999999999999E-4</v>
      </c>
      <c r="H85" s="173">
        <v>1.6060000000000001E-2</v>
      </c>
      <c r="I85" s="173">
        <v>0.99216000000000004</v>
      </c>
      <c r="J85" s="173">
        <v>0.97597</v>
      </c>
      <c r="K85" s="173">
        <v>1.2999999999999999E-4</v>
      </c>
      <c r="L85" s="173">
        <v>1.6060000000000001E-2</v>
      </c>
      <c r="M85" s="173">
        <v>1.23434</v>
      </c>
      <c r="N85" s="173">
        <v>1.2181500000000001</v>
      </c>
      <c r="O85" s="173">
        <v>1.2999999999999999E-4</v>
      </c>
      <c r="P85" s="173">
        <v>1.6060000000000001E-2</v>
      </c>
      <c r="Q85" s="173">
        <v>1.0529500000000001</v>
      </c>
      <c r="R85" s="173">
        <v>1.03677</v>
      </c>
      <c r="S85" s="173">
        <v>1.2999999999999999E-4</v>
      </c>
      <c r="T85" s="173">
        <v>1.6060000000000001E-2</v>
      </c>
      <c r="U85" s="58"/>
      <c r="V85" s="58"/>
      <c r="W85" s="58"/>
      <c r="X85" s="58"/>
      <c r="Y85" s="58"/>
      <c r="Z85" s="58"/>
      <c r="AA85" s="58"/>
      <c r="AB85" s="58"/>
      <c r="AC85" s="58"/>
      <c r="AD85" s="58"/>
      <c r="AE85" s="58"/>
      <c r="AF85" s="58"/>
      <c r="AG85" s="58"/>
      <c r="AH85" s="58"/>
      <c r="AI85" s="58"/>
      <c r="AJ85" s="58"/>
      <c r="AK85" s="92"/>
      <c r="AL85" s="58"/>
      <c r="AM85" s="58"/>
      <c r="AN85" s="58"/>
      <c r="AO85" s="58"/>
      <c r="AP85" s="58"/>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c r="BO85" s="58"/>
      <c r="BP85" s="58"/>
      <c r="BQ85" s="58"/>
      <c r="BR85" s="58"/>
      <c r="BS85" s="58"/>
      <c r="BT85" s="58"/>
      <c r="BU85" s="58"/>
      <c r="BV85" s="58"/>
      <c r="BW85" s="58"/>
      <c r="BX85" s="58"/>
      <c r="BY85" s="58"/>
      <c r="BZ85" s="58"/>
      <c r="CA85" s="58"/>
      <c r="CB85" s="58"/>
      <c r="CC85" s="58"/>
      <c r="CD85" s="58"/>
      <c r="CE85" s="58"/>
      <c r="CF85" s="58"/>
      <c r="CG85" s="58"/>
      <c r="CH85" s="58"/>
      <c r="CI85" s="58"/>
      <c r="CJ85" s="58"/>
      <c r="CK85" s="58"/>
    </row>
    <row r="86" spans="1:89" s="68" customFormat="1" x14ac:dyDescent="0.35">
      <c r="A86" s="58"/>
      <c r="B86" s="913"/>
      <c r="C86" s="63" t="s">
        <v>751</v>
      </c>
      <c r="D86" s="63" t="s">
        <v>17</v>
      </c>
      <c r="E86" s="173">
        <v>0.76736000000000004</v>
      </c>
      <c r="F86" s="173">
        <v>0.75378000000000001</v>
      </c>
      <c r="G86" s="173">
        <v>1.3999999999999999E-4</v>
      </c>
      <c r="H86" s="173">
        <v>1.3440000000000001E-2</v>
      </c>
      <c r="I86" s="173">
        <v>0.97016999999999998</v>
      </c>
      <c r="J86" s="173">
        <v>0.95659000000000005</v>
      </c>
      <c r="K86" s="173">
        <v>1.3999999999999999E-4</v>
      </c>
      <c r="L86" s="173">
        <v>1.3440000000000001E-2</v>
      </c>
      <c r="M86" s="173">
        <v>1.1729799999999999</v>
      </c>
      <c r="N86" s="173">
        <v>1.1594</v>
      </c>
      <c r="O86" s="173">
        <v>1.3999999999999999E-4</v>
      </c>
      <c r="P86" s="173">
        <v>1.3440000000000001E-2</v>
      </c>
      <c r="Q86" s="173">
        <v>1.0119199999999999</v>
      </c>
      <c r="R86" s="173">
        <v>0.99834000000000001</v>
      </c>
      <c r="S86" s="173">
        <v>1.3999999999999999E-4</v>
      </c>
      <c r="T86" s="173">
        <v>1.3440000000000001E-2</v>
      </c>
      <c r="U86" s="58"/>
      <c r="V86" s="58"/>
      <c r="W86" s="58"/>
      <c r="X86" s="58"/>
      <c r="Y86" s="58"/>
      <c r="Z86" s="58"/>
      <c r="AA86" s="58"/>
      <c r="AB86" s="58"/>
      <c r="AC86" s="58"/>
      <c r="AD86" s="58"/>
      <c r="AE86" s="58"/>
      <c r="AF86" s="58"/>
      <c r="AG86" s="58"/>
      <c r="AH86" s="58"/>
      <c r="AI86" s="58"/>
      <c r="AJ86" s="58"/>
      <c r="AK86" s="92"/>
      <c r="AL86" s="58"/>
      <c r="AM86" s="58"/>
      <c r="AN86" s="58"/>
      <c r="AO86" s="58"/>
      <c r="AP86" s="58"/>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c r="BO86" s="58"/>
      <c r="BP86" s="58"/>
      <c r="BQ86" s="58"/>
      <c r="BR86" s="58"/>
      <c r="BS86" s="58"/>
      <c r="BT86" s="58"/>
      <c r="BU86" s="58"/>
      <c r="BV86" s="58"/>
      <c r="BW86" s="58"/>
      <c r="BX86" s="58"/>
      <c r="BY86" s="58"/>
      <c r="BZ86" s="58"/>
      <c r="CA86" s="58"/>
      <c r="CB86" s="58"/>
      <c r="CC86" s="58"/>
      <c r="CD86" s="58"/>
      <c r="CE86" s="58"/>
      <c r="CF86" s="58"/>
      <c r="CG86" s="58"/>
      <c r="CH86" s="58"/>
      <c r="CI86" s="58"/>
      <c r="CJ86" s="58"/>
      <c r="CK86" s="58"/>
    </row>
    <row r="87" spans="1:89" s="68" customFormat="1" x14ac:dyDescent="0.3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92"/>
      <c r="AL87" s="58"/>
      <c r="AM87" s="58"/>
      <c r="AN87" s="58"/>
      <c r="AO87" s="58"/>
      <c r="AP87" s="58"/>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c r="BO87" s="58"/>
      <c r="BP87" s="58"/>
      <c r="BQ87" s="58"/>
      <c r="BR87" s="58"/>
      <c r="BS87" s="58"/>
      <c r="BT87" s="58"/>
      <c r="BU87" s="58"/>
      <c r="BV87" s="58"/>
      <c r="BW87" s="58"/>
      <c r="BX87" s="58"/>
      <c r="BY87" s="58"/>
      <c r="BZ87" s="58"/>
      <c r="CA87" s="58"/>
      <c r="CB87" s="58"/>
      <c r="CC87" s="58"/>
      <c r="CD87" s="58"/>
      <c r="CE87" s="58"/>
      <c r="CF87" s="58"/>
      <c r="CG87" s="58"/>
      <c r="CH87" s="58"/>
      <c r="CI87" s="58"/>
      <c r="CJ87" s="58"/>
      <c r="CK87" s="58"/>
    </row>
    <row r="88" spans="1:89" s="68" customFormat="1" x14ac:dyDescent="0.3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92"/>
      <c r="AL88" s="58"/>
      <c r="AM88" s="58"/>
      <c r="AN88" s="58"/>
      <c r="AO88" s="58"/>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c r="BO88" s="58"/>
      <c r="BP88" s="58"/>
      <c r="BQ88" s="58"/>
      <c r="BR88" s="58"/>
      <c r="BS88" s="58"/>
      <c r="BT88" s="58"/>
      <c r="BU88" s="58"/>
      <c r="BV88" s="58"/>
      <c r="BW88" s="58"/>
      <c r="BX88" s="58"/>
      <c r="BY88" s="58"/>
      <c r="BZ88" s="58"/>
      <c r="CA88" s="58"/>
      <c r="CB88" s="58"/>
      <c r="CC88" s="58"/>
      <c r="CD88" s="58"/>
      <c r="CE88" s="58"/>
      <c r="CF88" s="58"/>
      <c r="CG88" s="58"/>
      <c r="CH88" s="58"/>
      <c r="CI88" s="58"/>
      <c r="CJ88" s="58"/>
      <c r="CK88" s="58"/>
    </row>
    <row r="89" spans="1:89" s="68" customFormat="1" x14ac:dyDescent="0.35">
      <c r="A89" s="58"/>
      <c r="B89" s="58"/>
      <c r="C89" s="58"/>
      <c r="D89" s="58"/>
      <c r="E89" s="58"/>
      <c r="F89" s="58"/>
      <c r="G89" s="58"/>
      <c r="H89" s="58"/>
      <c r="I89" s="58"/>
      <c r="J89" s="95"/>
      <c r="K89" s="95"/>
      <c r="L89" s="95"/>
      <c r="M89" s="95"/>
      <c r="N89" s="58"/>
      <c r="O89" s="58"/>
      <c r="P89" s="58"/>
      <c r="Q89" s="58"/>
      <c r="R89" s="58"/>
      <c r="S89" s="58"/>
      <c r="T89" s="58"/>
      <c r="U89" s="58"/>
      <c r="V89" s="58"/>
      <c r="W89" s="58"/>
      <c r="X89" s="58"/>
      <c r="Y89" s="58"/>
      <c r="Z89" s="58"/>
      <c r="AA89" s="58"/>
      <c r="AB89" s="58"/>
      <c r="AC89" s="58"/>
      <c r="AD89" s="58"/>
      <c r="AE89" s="58"/>
      <c r="AF89" s="58"/>
      <c r="AG89" s="58"/>
      <c r="AH89" s="58"/>
      <c r="AI89" s="58"/>
      <c r="AJ89" s="58"/>
      <c r="AK89" s="92"/>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c r="BO89" s="58"/>
      <c r="BP89" s="58"/>
      <c r="BQ89" s="58"/>
      <c r="BR89" s="58"/>
      <c r="BS89" s="58"/>
      <c r="BT89" s="58"/>
      <c r="BU89" s="58"/>
      <c r="BV89" s="58"/>
      <c r="BW89" s="58"/>
      <c r="BX89" s="58"/>
      <c r="BY89" s="58"/>
      <c r="BZ89" s="58"/>
      <c r="CA89" s="58"/>
      <c r="CB89" s="58"/>
      <c r="CC89" s="58"/>
      <c r="CD89" s="58"/>
      <c r="CE89" s="58"/>
      <c r="CF89" s="58"/>
      <c r="CG89" s="58"/>
      <c r="CH89" s="58"/>
      <c r="CI89" s="58"/>
      <c r="CJ89" s="58"/>
      <c r="CK89" s="58"/>
    </row>
    <row r="90" spans="1:89" s="68" customFormat="1" ht="16.5" x14ac:dyDescent="0.45">
      <c r="A90" s="58"/>
      <c r="B90" s="65" t="s">
        <v>445</v>
      </c>
      <c r="C90" s="65" t="s">
        <v>444</v>
      </c>
      <c r="D90" s="65" t="s">
        <v>443</v>
      </c>
      <c r="E90" s="63" t="s">
        <v>441</v>
      </c>
      <c r="F90" s="63" t="s">
        <v>440</v>
      </c>
      <c r="G90" s="63" t="s">
        <v>439</v>
      </c>
      <c r="H90" s="63" t="s">
        <v>438</v>
      </c>
      <c r="I90" s="58"/>
      <c r="J90" s="95"/>
      <c r="K90" s="95"/>
      <c r="L90" s="95"/>
      <c r="M90" s="95"/>
      <c r="N90" s="58"/>
      <c r="O90" s="58"/>
      <c r="P90" s="58"/>
      <c r="Q90" s="58"/>
      <c r="R90" s="58"/>
      <c r="S90" s="58"/>
      <c r="T90" s="58"/>
      <c r="U90" s="58"/>
      <c r="V90" s="58"/>
      <c r="W90" s="58"/>
      <c r="X90" s="58"/>
      <c r="Y90" s="58"/>
      <c r="Z90" s="58"/>
      <c r="AA90" s="58"/>
      <c r="AB90" s="58"/>
      <c r="AC90" s="58"/>
      <c r="AD90" s="58"/>
      <c r="AE90" s="58"/>
      <c r="AF90" s="58"/>
      <c r="AG90" s="58"/>
      <c r="AH90" s="58"/>
      <c r="AI90" s="58"/>
      <c r="AJ90" s="58"/>
      <c r="AK90" s="92"/>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c r="BO90" s="58"/>
      <c r="BP90" s="58"/>
      <c r="BQ90" s="58"/>
      <c r="BR90" s="58"/>
      <c r="BS90" s="58"/>
      <c r="BT90" s="58"/>
      <c r="BU90" s="58"/>
      <c r="BV90" s="58"/>
      <c r="BW90" s="58"/>
      <c r="BX90" s="58"/>
      <c r="BY90" s="58"/>
      <c r="BZ90" s="58"/>
      <c r="CA90" s="58"/>
      <c r="CB90" s="58"/>
      <c r="CC90" s="58"/>
      <c r="CD90" s="58"/>
      <c r="CE90" s="58"/>
      <c r="CF90" s="58"/>
      <c r="CG90" s="58"/>
      <c r="CH90" s="58"/>
      <c r="CI90" s="58"/>
      <c r="CJ90" s="58"/>
      <c r="CK90" s="58"/>
    </row>
    <row r="91" spans="1:89" s="68" customFormat="1" x14ac:dyDescent="0.35">
      <c r="A91" s="58"/>
      <c r="B91" s="882" t="s">
        <v>855</v>
      </c>
      <c r="C91" s="882" t="s">
        <v>678</v>
      </c>
      <c r="D91" s="63" t="s">
        <v>17</v>
      </c>
      <c r="E91" s="194">
        <v>8.3060000000000009E-2</v>
      </c>
      <c r="F91" s="194">
        <v>8.0939999999999998E-2</v>
      </c>
      <c r="G91" s="194">
        <v>1.56E-3</v>
      </c>
      <c r="H91" s="194">
        <v>5.5999999999999995E-4</v>
      </c>
      <c r="I91" s="58"/>
      <c r="J91" s="95"/>
      <c r="K91" s="95"/>
      <c r="L91" s="95"/>
      <c r="M91" s="95"/>
      <c r="N91" s="58"/>
      <c r="O91" s="58"/>
      <c r="P91" s="58"/>
      <c r="Q91" s="58"/>
      <c r="R91" s="58"/>
      <c r="S91" s="58"/>
      <c r="T91" s="58"/>
      <c r="U91" s="58"/>
      <c r="V91" s="58"/>
      <c r="W91" s="58"/>
      <c r="X91" s="58"/>
      <c r="Y91" s="58"/>
      <c r="Z91" s="58"/>
      <c r="AA91" s="58"/>
      <c r="AB91" s="58"/>
      <c r="AC91" s="58"/>
      <c r="AD91" s="58"/>
      <c r="AE91" s="58"/>
      <c r="AF91" s="58"/>
      <c r="AG91" s="58"/>
      <c r="AH91" s="58"/>
      <c r="AI91" s="58"/>
      <c r="AJ91" s="58"/>
      <c r="AK91" s="92"/>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8"/>
      <c r="BS91" s="58"/>
      <c r="BT91" s="58"/>
      <c r="BU91" s="58"/>
      <c r="BV91" s="58"/>
      <c r="BW91" s="58"/>
      <c r="BX91" s="58"/>
      <c r="BY91" s="58"/>
      <c r="BZ91" s="58"/>
      <c r="CA91" s="58"/>
      <c r="CB91" s="58"/>
      <c r="CC91" s="58"/>
      <c r="CD91" s="58"/>
      <c r="CE91" s="58"/>
      <c r="CF91" s="58"/>
      <c r="CG91" s="58"/>
      <c r="CH91" s="58"/>
      <c r="CI91" s="58"/>
      <c r="CJ91" s="58"/>
      <c r="CK91" s="58"/>
    </row>
    <row r="92" spans="1:89" s="68" customFormat="1" x14ac:dyDescent="0.35">
      <c r="A92" s="58"/>
      <c r="B92" s="882"/>
      <c r="C92" s="882"/>
      <c r="D92" s="63" t="s">
        <v>473</v>
      </c>
      <c r="E92" s="194">
        <v>0.13369</v>
      </c>
      <c r="F92" s="194">
        <v>0.13027</v>
      </c>
      <c r="G92" s="194">
        <v>2.5200000000000001E-3</v>
      </c>
      <c r="H92" s="194">
        <v>8.9999999999999998E-4</v>
      </c>
      <c r="I92" s="58"/>
      <c r="J92" s="95"/>
      <c r="K92" s="95"/>
      <c r="L92" s="95"/>
      <c r="M92" s="95"/>
      <c r="N92" s="58"/>
      <c r="O92" s="58"/>
      <c r="P92" s="58"/>
      <c r="Q92" s="58"/>
      <c r="R92" s="58"/>
      <c r="S92" s="58"/>
      <c r="T92" s="58"/>
      <c r="U92" s="58"/>
      <c r="V92" s="58"/>
      <c r="W92" s="58"/>
      <c r="X92" s="58"/>
      <c r="Y92" s="58"/>
      <c r="Z92" s="58"/>
      <c r="AA92" s="58"/>
      <c r="AB92" s="58"/>
      <c r="AC92" s="58"/>
      <c r="AD92" s="58"/>
      <c r="AE92" s="58"/>
      <c r="AF92" s="58"/>
      <c r="AG92" s="58"/>
      <c r="AH92" s="58"/>
      <c r="AI92" s="58"/>
      <c r="AJ92" s="58"/>
      <c r="AK92" s="92"/>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8"/>
      <c r="BS92" s="58"/>
      <c r="BT92" s="58"/>
      <c r="BU92" s="58"/>
      <c r="BV92" s="58"/>
      <c r="BW92" s="58"/>
      <c r="BX92" s="58"/>
      <c r="BY92" s="58"/>
      <c r="BZ92" s="58"/>
      <c r="CA92" s="58"/>
      <c r="CB92" s="58"/>
      <c r="CC92" s="58"/>
      <c r="CD92" s="58"/>
      <c r="CE92" s="58"/>
      <c r="CF92" s="58"/>
      <c r="CG92" s="58"/>
      <c r="CH92" s="58"/>
      <c r="CI92" s="58"/>
      <c r="CJ92" s="58"/>
      <c r="CK92" s="58"/>
    </row>
    <row r="93" spans="1:89" s="68" customFormat="1" x14ac:dyDescent="0.35">
      <c r="A93" s="58"/>
      <c r="B93" s="882"/>
      <c r="C93" s="882" t="s">
        <v>677</v>
      </c>
      <c r="D93" s="63" t="s">
        <v>17</v>
      </c>
      <c r="E93" s="194">
        <v>0.1009</v>
      </c>
      <c r="F93" s="194">
        <v>9.826E-2</v>
      </c>
      <c r="G93" s="194">
        <v>2.0400000000000001E-3</v>
      </c>
      <c r="H93" s="194">
        <v>5.9999999999999995E-4</v>
      </c>
      <c r="I93" s="58"/>
      <c r="J93" s="95"/>
      <c r="K93" s="95"/>
      <c r="L93" s="95"/>
      <c r="M93" s="95"/>
      <c r="N93" s="58"/>
      <c r="O93" s="58"/>
      <c r="P93" s="58"/>
      <c r="Q93" s="58"/>
      <c r="R93" s="58"/>
      <c r="S93" s="58"/>
      <c r="T93" s="58"/>
      <c r="U93" s="58"/>
      <c r="V93" s="58"/>
      <c r="W93" s="58"/>
      <c r="X93" s="58"/>
      <c r="Y93" s="58"/>
      <c r="Z93" s="58"/>
      <c r="AA93" s="58"/>
      <c r="AB93" s="58"/>
      <c r="AC93" s="58"/>
      <c r="AD93" s="58"/>
      <c r="AE93" s="58"/>
      <c r="AF93" s="58"/>
      <c r="AG93" s="58"/>
      <c r="AH93" s="58"/>
      <c r="AI93" s="58"/>
      <c r="AJ93" s="58"/>
      <c r="AK93" s="92"/>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8"/>
      <c r="BR93" s="58"/>
      <c r="BS93" s="58"/>
      <c r="BT93" s="58"/>
      <c r="BU93" s="58"/>
      <c r="BV93" s="58"/>
      <c r="BW93" s="58"/>
      <c r="BX93" s="58"/>
      <c r="BY93" s="58"/>
      <c r="BZ93" s="58"/>
      <c r="CA93" s="58"/>
      <c r="CB93" s="58"/>
      <c r="CC93" s="58"/>
      <c r="CD93" s="58"/>
      <c r="CE93" s="58"/>
      <c r="CF93" s="58"/>
      <c r="CG93" s="58"/>
      <c r="CH93" s="58"/>
      <c r="CI93" s="58"/>
      <c r="CJ93" s="58"/>
      <c r="CK93" s="58"/>
    </row>
    <row r="94" spans="1:89" s="68" customFormat="1" x14ac:dyDescent="0.35">
      <c r="A94" s="58"/>
      <c r="B94" s="882"/>
      <c r="C94" s="882"/>
      <c r="D94" s="63" t="s">
        <v>473</v>
      </c>
      <c r="E94" s="194">
        <v>0.16236999999999999</v>
      </c>
      <c r="F94" s="194">
        <v>0.15812999999999999</v>
      </c>
      <c r="G94" s="194">
        <v>3.2799999999999999E-3</v>
      </c>
      <c r="H94" s="194">
        <v>9.6000000000000002E-4</v>
      </c>
      <c r="I94" s="58"/>
      <c r="J94" s="95"/>
      <c r="K94" s="95"/>
      <c r="L94" s="95"/>
      <c r="M94" s="95"/>
      <c r="N94" s="58"/>
      <c r="O94" s="58"/>
      <c r="P94" s="58"/>
      <c r="Q94" s="58"/>
      <c r="R94" s="58"/>
      <c r="S94" s="58"/>
      <c r="T94" s="58"/>
      <c r="U94" s="58"/>
      <c r="V94" s="58"/>
      <c r="W94" s="58"/>
      <c r="X94" s="58"/>
      <c r="Y94" s="58"/>
      <c r="Z94" s="58"/>
      <c r="AA94" s="58"/>
      <c r="AB94" s="58"/>
      <c r="AC94" s="58"/>
      <c r="AD94" s="58"/>
      <c r="AE94" s="58"/>
      <c r="AF94" s="58"/>
      <c r="AG94" s="58"/>
      <c r="AH94" s="58"/>
      <c r="AI94" s="58"/>
      <c r="AJ94" s="58"/>
      <c r="AK94" s="92"/>
      <c r="AL94" s="58"/>
      <c r="AM94" s="58"/>
      <c r="AN94" s="58"/>
      <c r="AO94" s="58"/>
      <c r="AP94" s="58"/>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c r="BO94" s="58"/>
      <c r="BP94" s="58"/>
      <c r="BQ94" s="58"/>
      <c r="BR94" s="58"/>
      <c r="BS94" s="58"/>
      <c r="BT94" s="58"/>
      <c r="BU94" s="58"/>
      <c r="BV94" s="58"/>
      <c r="BW94" s="58"/>
      <c r="BX94" s="58"/>
      <c r="BY94" s="58"/>
      <c r="BZ94" s="58"/>
      <c r="CA94" s="58"/>
      <c r="CB94" s="58"/>
      <c r="CC94" s="58"/>
      <c r="CD94" s="58"/>
      <c r="CE94" s="58"/>
      <c r="CF94" s="58"/>
      <c r="CG94" s="58"/>
      <c r="CH94" s="58"/>
      <c r="CI94" s="58"/>
      <c r="CJ94" s="58"/>
      <c r="CK94" s="58"/>
    </row>
    <row r="95" spans="1:89" s="68" customFormat="1" x14ac:dyDescent="0.35">
      <c r="A95" s="58"/>
      <c r="B95" s="882"/>
      <c r="C95" s="882" t="s">
        <v>676</v>
      </c>
      <c r="D95" s="63" t="s">
        <v>17</v>
      </c>
      <c r="E95" s="194">
        <v>0.13244999999999998</v>
      </c>
      <c r="F95" s="194">
        <v>0.13072</v>
      </c>
      <c r="G95" s="194">
        <v>1.1299999999999999E-3</v>
      </c>
      <c r="H95" s="194">
        <v>5.9999999999999995E-4</v>
      </c>
      <c r="I95" s="58"/>
      <c r="J95" s="95"/>
      <c r="K95" s="95"/>
      <c r="L95" s="95"/>
      <c r="M95" s="95"/>
      <c r="N95" s="58"/>
      <c r="O95" s="58"/>
      <c r="P95" s="58"/>
      <c r="Q95" s="58"/>
      <c r="R95" s="58"/>
      <c r="S95" s="58"/>
      <c r="T95" s="58"/>
      <c r="U95" s="58"/>
      <c r="V95" s="58"/>
      <c r="W95" s="58"/>
      <c r="X95" s="58"/>
      <c r="Y95" s="58"/>
      <c r="Z95" s="58"/>
      <c r="AA95" s="58"/>
      <c r="AB95" s="58"/>
      <c r="AC95" s="58"/>
      <c r="AD95" s="58"/>
      <c r="AE95" s="58"/>
      <c r="AF95" s="58"/>
      <c r="AG95" s="58"/>
      <c r="AH95" s="58"/>
      <c r="AI95" s="58"/>
      <c r="AJ95" s="58"/>
      <c r="AK95" s="92"/>
      <c r="AL95" s="58"/>
      <c r="AM95" s="58"/>
      <c r="AN95" s="58"/>
      <c r="AO95" s="58"/>
      <c r="AP95" s="58"/>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c r="BO95" s="58"/>
      <c r="BP95" s="58"/>
      <c r="BQ95" s="58"/>
      <c r="BR95" s="58"/>
      <c r="BS95" s="58"/>
      <c r="BT95" s="58"/>
      <c r="BU95" s="58"/>
      <c r="BV95" s="58"/>
      <c r="BW95" s="58"/>
      <c r="BX95" s="58"/>
      <c r="BY95" s="58"/>
      <c r="BZ95" s="58"/>
      <c r="CA95" s="58"/>
      <c r="CB95" s="58"/>
      <c r="CC95" s="58"/>
      <c r="CD95" s="58"/>
      <c r="CE95" s="58"/>
      <c r="CF95" s="58"/>
      <c r="CG95" s="58"/>
      <c r="CH95" s="58"/>
      <c r="CI95" s="58"/>
      <c r="CJ95" s="58"/>
      <c r="CK95" s="58"/>
    </row>
    <row r="96" spans="1:89" s="68" customFormat="1" x14ac:dyDescent="0.35">
      <c r="A96" s="58"/>
      <c r="B96" s="882"/>
      <c r="C96" s="882"/>
      <c r="D96" s="63" t="s">
        <v>473</v>
      </c>
      <c r="E96" s="194">
        <v>0.21314999999999998</v>
      </c>
      <c r="F96" s="194">
        <v>0.21037</v>
      </c>
      <c r="G96" s="194">
        <v>1.82E-3</v>
      </c>
      <c r="H96" s="194">
        <v>9.6000000000000002E-4</v>
      </c>
      <c r="I96" s="58"/>
      <c r="J96" s="95"/>
      <c r="K96" s="95"/>
      <c r="L96" s="95"/>
      <c r="M96" s="95"/>
      <c r="N96" s="58"/>
      <c r="O96" s="58"/>
      <c r="P96" s="58"/>
      <c r="Q96" s="58"/>
      <c r="R96" s="58"/>
      <c r="S96" s="58"/>
      <c r="T96" s="58"/>
      <c r="U96" s="58"/>
      <c r="V96" s="58"/>
      <c r="W96" s="58"/>
      <c r="X96" s="58"/>
      <c r="Y96" s="58"/>
      <c r="Z96" s="58"/>
      <c r="AA96" s="58"/>
      <c r="AB96" s="58"/>
      <c r="AC96" s="58"/>
      <c r="AD96" s="58"/>
      <c r="AE96" s="58"/>
      <c r="AF96" s="58"/>
      <c r="AG96" s="58"/>
      <c r="AH96" s="58"/>
      <c r="AI96" s="58"/>
      <c r="AJ96" s="58"/>
      <c r="AK96" s="92"/>
      <c r="AL96" s="58"/>
      <c r="AM96" s="58"/>
      <c r="AN96" s="58"/>
      <c r="AO96" s="58"/>
      <c r="AP96" s="58"/>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c r="BO96" s="58"/>
      <c r="BP96" s="58"/>
      <c r="BQ96" s="58"/>
      <c r="BR96" s="58"/>
      <c r="BS96" s="58"/>
      <c r="BT96" s="58"/>
      <c r="BU96" s="58"/>
      <c r="BV96" s="58"/>
      <c r="BW96" s="58"/>
      <c r="BX96" s="58"/>
      <c r="BY96" s="58"/>
      <c r="BZ96" s="58"/>
      <c r="CA96" s="58"/>
      <c r="CB96" s="58"/>
      <c r="CC96" s="58"/>
      <c r="CD96" s="58"/>
      <c r="CE96" s="58"/>
      <c r="CF96" s="58"/>
      <c r="CG96" s="58"/>
      <c r="CH96" s="58"/>
      <c r="CI96" s="58"/>
      <c r="CJ96" s="58"/>
      <c r="CK96" s="58"/>
    </row>
    <row r="97" spans="1:89" s="68" customFormat="1" x14ac:dyDescent="0.35">
      <c r="A97" s="58"/>
      <c r="B97" s="882"/>
      <c r="C97" s="882" t="s">
        <v>675</v>
      </c>
      <c r="D97" s="63" t="s">
        <v>17</v>
      </c>
      <c r="E97" s="194">
        <v>0.11355</v>
      </c>
      <c r="F97" s="194">
        <v>0.11138000000000001</v>
      </c>
      <c r="G97" s="194">
        <v>1.58E-3</v>
      </c>
      <c r="H97" s="194">
        <v>5.9000000000000003E-4</v>
      </c>
      <c r="I97" s="58"/>
      <c r="J97" s="95"/>
      <c r="K97" s="95"/>
      <c r="L97" s="95"/>
      <c r="M97" s="95"/>
      <c r="N97" s="58"/>
      <c r="O97" s="58"/>
      <c r="P97" s="58"/>
      <c r="Q97" s="58"/>
      <c r="R97" s="58"/>
      <c r="S97" s="58"/>
      <c r="T97" s="58"/>
      <c r="U97" s="58"/>
      <c r="V97" s="58"/>
      <c r="W97" s="58"/>
      <c r="X97" s="58"/>
      <c r="Y97" s="58"/>
      <c r="Z97" s="58"/>
      <c r="AA97" s="58"/>
      <c r="AB97" s="58"/>
      <c r="AC97" s="58"/>
      <c r="AD97" s="58"/>
      <c r="AE97" s="58"/>
      <c r="AF97" s="58"/>
      <c r="AG97" s="58"/>
      <c r="AH97" s="58"/>
      <c r="AI97" s="58"/>
      <c r="AJ97" s="58"/>
      <c r="AK97" s="92"/>
      <c r="AL97" s="58"/>
      <c r="AM97" s="58"/>
      <c r="AN97" s="58"/>
      <c r="AO97" s="58"/>
      <c r="AP97" s="58"/>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c r="BO97" s="58"/>
      <c r="BP97" s="58"/>
      <c r="BQ97" s="58"/>
      <c r="BR97" s="58"/>
      <c r="BS97" s="58"/>
      <c r="BT97" s="58"/>
      <c r="BU97" s="58"/>
      <c r="BV97" s="58"/>
      <c r="BW97" s="58"/>
      <c r="BX97" s="58"/>
      <c r="BY97" s="58"/>
      <c r="BZ97" s="58"/>
      <c r="CA97" s="58"/>
      <c r="CB97" s="58"/>
      <c r="CC97" s="58"/>
      <c r="CD97" s="58"/>
      <c r="CE97" s="58"/>
      <c r="CF97" s="58"/>
      <c r="CG97" s="58"/>
      <c r="CH97" s="58"/>
      <c r="CI97" s="58"/>
      <c r="CJ97" s="58"/>
      <c r="CK97" s="58"/>
    </row>
    <row r="98" spans="1:89" s="68" customFormat="1" x14ac:dyDescent="0.35">
      <c r="A98" s="58"/>
      <c r="B98" s="882"/>
      <c r="C98" s="882"/>
      <c r="D98" s="63" t="s">
        <v>473</v>
      </c>
      <c r="E98" s="194">
        <v>0.18273999999999999</v>
      </c>
      <c r="F98" s="194">
        <v>0.17924999999999999</v>
      </c>
      <c r="G98" s="194">
        <v>2.5400000000000002E-3</v>
      </c>
      <c r="H98" s="194">
        <v>9.5E-4</v>
      </c>
      <c r="I98" s="58"/>
      <c r="J98" s="95"/>
      <c r="K98" s="95"/>
      <c r="L98" s="95"/>
      <c r="M98" s="95"/>
      <c r="N98" s="58"/>
      <c r="O98" s="58"/>
      <c r="P98" s="58"/>
      <c r="Q98" s="58"/>
      <c r="R98" s="58"/>
      <c r="S98" s="58"/>
      <c r="T98" s="58"/>
      <c r="U98" s="58"/>
      <c r="V98" s="58"/>
      <c r="W98" s="58"/>
      <c r="X98" s="58"/>
      <c r="Y98" s="58"/>
      <c r="Z98" s="58"/>
      <c r="AA98" s="58"/>
      <c r="AB98" s="58"/>
      <c r="AC98" s="58"/>
      <c r="AD98" s="58"/>
      <c r="AE98" s="58"/>
      <c r="AF98" s="58"/>
      <c r="AG98" s="58"/>
      <c r="AH98" s="58"/>
      <c r="AI98" s="58"/>
      <c r="AJ98" s="58"/>
      <c r="AK98" s="92"/>
      <c r="AL98" s="58"/>
      <c r="AM98" s="58"/>
      <c r="AN98" s="58"/>
      <c r="AO98" s="58"/>
      <c r="AP98" s="58"/>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c r="BO98" s="58"/>
      <c r="BP98" s="58"/>
      <c r="BQ98" s="58"/>
      <c r="BR98" s="58"/>
      <c r="BS98" s="58"/>
      <c r="BT98" s="58"/>
      <c r="BU98" s="58"/>
      <c r="BV98" s="58"/>
      <c r="BW98" s="58"/>
      <c r="BX98" s="58"/>
      <c r="BY98" s="58"/>
      <c r="BZ98" s="58"/>
      <c r="CA98" s="58"/>
      <c r="CB98" s="58"/>
      <c r="CC98" s="58"/>
      <c r="CD98" s="58"/>
      <c r="CE98" s="58"/>
      <c r="CF98" s="58"/>
      <c r="CG98" s="58"/>
      <c r="CH98" s="58"/>
      <c r="CI98" s="58"/>
      <c r="CJ98" s="58"/>
      <c r="CK98" s="58"/>
    </row>
    <row r="99" spans="1:89" s="58" customFormat="1" x14ac:dyDescent="0.35">
      <c r="B99" s="95"/>
      <c r="C99" s="95"/>
      <c r="D99" s="95"/>
      <c r="E99" s="95"/>
      <c r="F99" s="95"/>
      <c r="G99" s="95"/>
      <c r="H99" s="95"/>
      <c r="I99" s="95"/>
      <c r="J99" s="95"/>
      <c r="K99" s="95"/>
      <c r="L99" s="95"/>
      <c r="M99" s="95"/>
    </row>
    <row r="100" spans="1:89" s="58" customFormat="1" x14ac:dyDescent="0.35">
      <c r="B100" s="95"/>
      <c r="C100" s="95"/>
      <c r="D100" s="95"/>
      <c r="E100" s="95"/>
      <c r="F100" s="95"/>
      <c r="G100" s="95"/>
      <c r="H100" s="95"/>
      <c r="I100" s="95"/>
      <c r="J100" s="95"/>
      <c r="K100" s="95"/>
      <c r="L100" s="95"/>
      <c r="M100" s="95"/>
    </row>
    <row r="101" spans="1:89" s="55" customFormat="1" ht="15.5" x14ac:dyDescent="0.35">
      <c r="B101" s="921" t="s">
        <v>435</v>
      </c>
      <c r="C101" s="921"/>
      <c r="D101" s="921"/>
      <c r="E101" s="921"/>
      <c r="F101" s="921"/>
      <c r="G101" s="921"/>
      <c r="H101" s="921"/>
      <c r="I101" s="921"/>
      <c r="J101" s="921"/>
      <c r="K101" s="921"/>
      <c r="L101" s="921"/>
      <c r="M101" s="921"/>
    </row>
    <row r="102" spans="1:89" s="55" customFormat="1" ht="22.5" customHeight="1" x14ac:dyDescent="0.35">
      <c r="B102" s="868" t="s">
        <v>854</v>
      </c>
      <c r="C102" s="868"/>
      <c r="D102" s="868"/>
      <c r="E102" s="868"/>
      <c r="F102" s="868"/>
      <c r="G102" s="868"/>
      <c r="H102" s="868"/>
      <c r="I102" s="868"/>
      <c r="J102" s="868"/>
      <c r="K102" s="868"/>
      <c r="L102" s="868"/>
      <c r="M102" s="868"/>
    </row>
    <row r="103" spans="1:89" s="55" customFormat="1" ht="46.9" customHeight="1" x14ac:dyDescent="0.35">
      <c r="B103" s="838" t="s">
        <v>853</v>
      </c>
      <c r="C103" s="920"/>
      <c r="D103" s="920"/>
      <c r="E103" s="920"/>
      <c r="F103" s="920"/>
      <c r="G103" s="920"/>
      <c r="H103" s="920"/>
      <c r="I103" s="920"/>
      <c r="J103" s="920"/>
      <c r="K103" s="920"/>
      <c r="L103" s="920"/>
      <c r="M103" s="920"/>
    </row>
    <row r="104" spans="1:89" s="55" customFormat="1" ht="18.75" customHeight="1" x14ac:dyDescent="0.35">
      <c r="B104" s="887" t="s">
        <v>852</v>
      </c>
      <c r="C104" s="887"/>
      <c r="D104" s="887"/>
      <c r="E104" s="887"/>
      <c r="F104" s="887"/>
      <c r="G104" s="887"/>
      <c r="H104" s="887"/>
      <c r="I104" s="887"/>
      <c r="J104" s="887"/>
      <c r="K104" s="887"/>
      <c r="L104" s="887"/>
      <c r="M104" s="887"/>
    </row>
    <row r="105" spans="1:89" s="55" customFormat="1" ht="53.15" customHeight="1" x14ac:dyDescent="0.35">
      <c r="B105" s="910" t="s">
        <v>851</v>
      </c>
      <c r="C105" s="931"/>
      <c r="D105" s="931"/>
      <c r="E105" s="931"/>
      <c r="F105" s="931"/>
      <c r="G105" s="931"/>
      <c r="H105" s="931"/>
      <c r="I105" s="931"/>
      <c r="J105" s="931"/>
      <c r="K105" s="931"/>
      <c r="L105" s="931"/>
      <c r="M105" s="931"/>
    </row>
    <row r="106" spans="1:89" s="58" customFormat="1" ht="37.4" customHeight="1" x14ac:dyDescent="0.35">
      <c r="B106" s="907" t="s">
        <v>850</v>
      </c>
      <c r="C106" s="907"/>
      <c r="D106" s="907"/>
      <c r="E106" s="907"/>
      <c r="F106" s="907"/>
      <c r="G106" s="907"/>
      <c r="H106" s="907"/>
      <c r="I106" s="907"/>
      <c r="J106" s="907"/>
      <c r="K106" s="907"/>
      <c r="L106" s="907"/>
      <c r="M106" s="907"/>
    </row>
    <row r="107" spans="1:89" s="55" customFormat="1" ht="52.5" customHeight="1" x14ac:dyDescent="0.35">
      <c r="B107" s="885" t="s">
        <v>849</v>
      </c>
      <c r="C107" s="920"/>
      <c r="D107" s="920"/>
      <c r="E107" s="920"/>
      <c r="F107" s="920"/>
      <c r="G107" s="920"/>
      <c r="H107" s="920"/>
      <c r="I107" s="920"/>
      <c r="J107" s="920"/>
      <c r="K107" s="920"/>
      <c r="L107" s="920"/>
      <c r="M107" s="920"/>
    </row>
    <row r="108" spans="1:89" s="55" customFormat="1" ht="19.5" customHeight="1" x14ac:dyDescent="0.35">
      <c r="B108" s="907" t="s">
        <v>471</v>
      </c>
      <c r="C108" s="907"/>
      <c r="D108" s="907"/>
      <c r="E108" s="907"/>
      <c r="F108" s="907"/>
      <c r="G108" s="907"/>
      <c r="H108" s="907"/>
      <c r="I108" s="907"/>
      <c r="J108" s="907"/>
      <c r="K108" s="907"/>
      <c r="L108" s="907"/>
      <c r="M108" s="60"/>
    </row>
    <row r="109" spans="1:89" s="55" customFormat="1" x14ac:dyDescent="0.35">
      <c r="B109" s="908" t="s">
        <v>470</v>
      </c>
      <c r="C109" s="908"/>
      <c r="D109" s="908"/>
      <c r="E109" s="908"/>
      <c r="F109" s="908"/>
      <c r="G109" s="908"/>
      <c r="H109" s="908"/>
      <c r="I109" s="908"/>
      <c r="J109" s="908"/>
      <c r="K109" s="908"/>
      <c r="L109" s="908"/>
      <c r="M109" s="908"/>
    </row>
    <row r="110" spans="1:89" s="86" customFormat="1" x14ac:dyDescent="0.35">
      <c r="B110" s="905" t="s">
        <v>661</v>
      </c>
      <c r="C110" s="905"/>
      <c r="D110" s="905"/>
      <c r="E110" s="905"/>
      <c r="F110" s="905"/>
      <c r="G110" s="905"/>
      <c r="H110" s="905"/>
      <c r="I110" s="905"/>
      <c r="J110" s="905"/>
      <c r="K110" s="905"/>
      <c r="L110" s="58"/>
    </row>
    <row r="111" spans="1:89" s="88" customFormat="1" ht="17.149999999999999" customHeight="1" x14ac:dyDescent="0.15">
      <c r="B111" s="89"/>
      <c r="C111" s="89"/>
      <c r="D111" s="89"/>
      <c r="E111" s="89"/>
      <c r="F111" s="89"/>
      <c r="G111" s="89"/>
      <c r="H111" s="89"/>
      <c r="I111" s="89"/>
      <c r="J111" s="89"/>
      <c r="K111" s="89"/>
      <c r="L111" s="89"/>
    </row>
    <row r="112" spans="1:89" s="86" customFormat="1" ht="17.149999999999999" customHeight="1" x14ac:dyDescent="0.25">
      <c r="B112" s="868" t="s">
        <v>469</v>
      </c>
      <c r="C112" s="868"/>
      <c r="D112" s="868"/>
      <c r="E112" s="868"/>
      <c r="F112" s="868"/>
      <c r="G112" s="868"/>
      <c r="H112" s="868"/>
      <c r="I112" s="906"/>
      <c r="J112" s="906"/>
      <c r="K112" s="906"/>
      <c r="L112" s="906"/>
      <c r="M112" s="87"/>
    </row>
    <row r="113" spans="2:13" s="86" customFormat="1" ht="18" customHeight="1" x14ac:dyDescent="0.25">
      <c r="B113" s="838" t="s">
        <v>468</v>
      </c>
      <c r="C113" s="838"/>
      <c r="D113" s="838"/>
      <c r="E113" s="838"/>
      <c r="F113" s="838"/>
      <c r="G113" s="838"/>
      <c r="H113" s="838"/>
      <c r="I113" s="838"/>
      <c r="J113" s="838"/>
      <c r="K113" s="838"/>
      <c r="L113" s="838"/>
      <c r="M113" s="838"/>
    </row>
    <row r="114" spans="2:13" s="86" customFormat="1" ht="28.4" customHeight="1" x14ac:dyDescent="0.25">
      <c r="B114" s="838"/>
      <c r="C114" s="838"/>
      <c r="D114" s="838"/>
      <c r="E114" s="838"/>
      <c r="F114" s="838"/>
      <c r="G114" s="838"/>
      <c r="H114" s="838"/>
      <c r="I114" s="838"/>
      <c r="J114" s="838"/>
      <c r="K114" s="838"/>
      <c r="L114" s="838"/>
      <c r="M114" s="838"/>
    </row>
    <row r="115" spans="2:13" s="55" customFormat="1" x14ac:dyDescent="0.35">
      <c r="B115" s="162"/>
      <c r="C115" s="162"/>
      <c r="D115" s="162"/>
      <c r="E115" s="162"/>
      <c r="F115" s="162"/>
      <c r="G115" s="162"/>
      <c r="H115" s="162"/>
      <c r="I115" s="162"/>
      <c r="J115" s="162"/>
      <c r="K115" s="162"/>
      <c r="L115" s="162"/>
      <c r="M115" s="162"/>
    </row>
    <row r="116" spans="2:13" s="55" customFormat="1" x14ac:dyDescent="0.35">
      <c r="B116" s="900" t="s">
        <v>430</v>
      </c>
      <c r="C116" s="900"/>
      <c r="D116" s="900"/>
      <c r="E116" s="900"/>
      <c r="F116" s="900"/>
      <c r="G116" s="900"/>
      <c r="H116" s="900"/>
      <c r="I116" s="900"/>
      <c r="J116" s="900"/>
      <c r="K116" s="900"/>
      <c r="L116" s="900"/>
      <c r="M116" s="900"/>
    </row>
    <row r="117" spans="2:13" s="55" customFormat="1" x14ac:dyDescent="0.35"/>
    <row r="118" spans="2:13" s="55" customFormat="1" x14ac:dyDescent="0.35"/>
    <row r="119" spans="2:13" s="55" customFormat="1" x14ac:dyDescent="0.35"/>
    <row r="120" spans="2:13" s="55" customFormat="1" x14ac:dyDescent="0.35"/>
    <row r="121" spans="2:13" s="55" customFormat="1" x14ac:dyDescent="0.35"/>
    <row r="122" spans="2:13" s="55" customFormat="1" x14ac:dyDescent="0.35"/>
    <row r="123" spans="2:13" s="55" customFormat="1" x14ac:dyDescent="0.35"/>
    <row r="124" spans="2:13" s="55" customFormat="1" x14ac:dyDescent="0.35"/>
    <row r="125" spans="2:13" s="55" customFormat="1" x14ac:dyDescent="0.35"/>
    <row r="126" spans="2:13" s="55" customFormat="1" x14ac:dyDescent="0.35"/>
    <row r="127" spans="2:13" s="55" customFormat="1" x14ac:dyDescent="0.35"/>
    <row r="128" spans="2:13" s="55" customFormat="1" x14ac:dyDescent="0.35"/>
    <row r="129" s="55" customFormat="1" x14ac:dyDescent="0.35"/>
    <row r="130" s="55" customFormat="1" x14ac:dyDescent="0.35"/>
    <row r="131" s="55" customFormat="1" x14ac:dyDescent="0.35"/>
    <row r="132" s="55" customFormat="1" x14ac:dyDescent="0.35"/>
    <row r="133" s="55" customFormat="1" x14ac:dyDescent="0.35"/>
    <row r="134" s="55" customFormat="1" x14ac:dyDescent="0.35"/>
  </sheetData>
  <mergeCells count="82">
    <mergeCell ref="Y1:AD1"/>
    <mergeCell ref="B108:L108"/>
    <mergeCell ref="B105:M105"/>
    <mergeCell ref="B104:M104"/>
    <mergeCell ref="B102:M102"/>
    <mergeCell ref="B103:M103"/>
    <mergeCell ref="B91:B98"/>
    <mergeCell ref="B101:M101"/>
    <mergeCell ref="E23:H23"/>
    <mergeCell ref="M65:P65"/>
    <mergeCell ref="M23:P23"/>
    <mergeCell ref="B107:M107"/>
    <mergeCell ref="B106:M106"/>
    <mergeCell ref="B18:M18"/>
    <mergeCell ref="Q65:T65"/>
    <mergeCell ref="C27:C28"/>
    <mergeCell ref="S1:X1"/>
    <mergeCell ref="E77:H77"/>
    <mergeCell ref="B67:B74"/>
    <mergeCell ref="E57:H57"/>
    <mergeCell ref="I57:L57"/>
    <mergeCell ref="C35:C36"/>
    <mergeCell ref="C37:C38"/>
    <mergeCell ref="C49:C50"/>
    <mergeCell ref="C51:C52"/>
    <mergeCell ref="C39:C40"/>
    <mergeCell ref="Q77:T77"/>
    <mergeCell ref="C29:C30"/>
    <mergeCell ref="B10:M10"/>
    <mergeCell ref="G1:L1"/>
    <mergeCell ref="M1:R1"/>
    <mergeCell ref="A1:F1"/>
    <mergeCell ref="C97:C98"/>
    <mergeCell ref="E65:H65"/>
    <mergeCell ref="B112:L112"/>
    <mergeCell ref="B113:M114"/>
    <mergeCell ref="C31:C32"/>
    <mergeCell ref="B109:M109"/>
    <mergeCell ref="C41:C42"/>
    <mergeCell ref="E45:H45"/>
    <mergeCell ref="C33:C34"/>
    <mergeCell ref="B47:B54"/>
    <mergeCell ref="C47:C48"/>
    <mergeCell ref="C91:C92"/>
    <mergeCell ref="I45:L45"/>
    <mergeCell ref="B116:M116"/>
    <mergeCell ref="Q23:T23"/>
    <mergeCell ref="U23:X23"/>
    <mergeCell ref="AC45:AF45"/>
    <mergeCell ref="I65:L65"/>
    <mergeCell ref="B110:K110"/>
    <mergeCell ref="B79:B86"/>
    <mergeCell ref="C53:C54"/>
    <mergeCell ref="I77:L77"/>
    <mergeCell ref="M77:P77"/>
    <mergeCell ref="C93:C94"/>
    <mergeCell ref="C95:C96"/>
    <mergeCell ref="B59:B62"/>
    <mergeCell ref="I23:L23"/>
    <mergeCell ref="C25:C26"/>
    <mergeCell ref="B25:B42"/>
    <mergeCell ref="AG45:AJ45"/>
    <mergeCell ref="Y57:AB57"/>
    <mergeCell ref="AC57:AF57"/>
    <mergeCell ref="M57:P57"/>
    <mergeCell ref="Q57:T57"/>
    <mergeCell ref="M45:P45"/>
    <mergeCell ref="Q45:T45"/>
    <mergeCell ref="U57:X57"/>
    <mergeCell ref="U45:X45"/>
    <mergeCell ref="Y45:AB45"/>
    <mergeCell ref="A2:F2"/>
    <mergeCell ref="B9:M9"/>
    <mergeCell ref="B11:M11"/>
    <mergeCell ref="B13:M13"/>
    <mergeCell ref="B14:M14"/>
    <mergeCell ref="B19:M19"/>
    <mergeCell ref="B15:M15"/>
    <mergeCell ref="B8:M8"/>
    <mergeCell ref="B12:M12"/>
    <mergeCell ref="B17:M17"/>
    <mergeCell ref="B16:M16"/>
  </mergeCells>
  <conditionalFormatting sqref="E64:T64">
    <cfRule type="expression" dxfId="8" priority="2" stopIfTrue="1">
      <formula>NOT(E64="")</formula>
    </cfRule>
  </conditionalFormatting>
  <conditionalFormatting sqref="E76:T76">
    <cfRule type="expression" dxfId="7" priority="1" stopIfTrue="1">
      <formula>NOT(E76="")</formula>
    </cfRule>
  </conditionalFormatting>
  <conditionalFormatting sqref="E22:X22">
    <cfRule type="expression" dxfId="6" priority="5" stopIfTrue="1">
      <formula>NOT(E22="")</formula>
    </cfRule>
  </conditionalFormatting>
  <conditionalFormatting sqref="E56:AF56">
    <cfRule type="expression" dxfId="5" priority="3" stopIfTrue="1">
      <formula>NOT(E56="")</formula>
    </cfRule>
  </conditionalFormatting>
  <conditionalFormatting sqref="E44:AJ44">
    <cfRule type="expression" dxfId="4" priority="4" stopIfTrue="1">
      <formula>NOT(E44="")</formula>
    </cfRule>
  </conditionalFormatting>
  <conditionalFormatting sqref="Q25:X42">
    <cfRule type="expression" dxfId="3" priority="24">
      <formula>IF(Q25="",TRUE,FALSE)</formula>
    </cfRule>
  </conditionalFormatting>
  <conditionalFormatting sqref="Y59:AF62">
    <cfRule type="expression" dxfId="2" priority="8">
      <formula>IF(Y59="",TRUE,FALSE)</formula>
    </cfRule>
  </conditionalFormatting>
  <conditionalFormatting sqref="AC47:AJ54">
    <cfRule type="expression" dxfId="1" priority="11">
      <formula>IF(AC47="",TRUE,FALSE)</formula>
    </cfRule>
  </conditionalFormatting>
  <conditionalFormatting sqref="AK25:AK98">
    <cfRule type="expression" dxfId="0" priority="6" stopIfTrue="1">
      <formula>NOT(AK25="")</formula>
    </cfRule>
  </conditionalFormatting>
  <hyperlinks>
    <hyperlink ref="B107:M107" r:id="rId1" display="This tab is for use by organisations using the financial control or equity share boundaries that lease assets from another party. In these cases, check the lease type. If it is an operating lease, use the conversion factors on this tab to report vehicle emissions as Scope 3. Otherwise, use the other conversion factors in the 'Passenger travel' and 'Delivery vehicles' tabs and report emissions as Scope 1. For further information, please read the 'Leased assets guidance'." xr:uid="{7E144910-28E4-45D4-924E-F732B1563993}"/>
    <hyperlink ref="A3" location="Index!A1" display="Index" xr:uid="{A0E5DD28-82A5-4F8D-82EA-9C280B83BD49}"/>
    <hyperlink ref="B11:M11" location="Fuels!A1" display="●  For vehicles where an organisation has data in litres of fuel, the ‘fuels’ conversion factors should be applied which provide more accurate emissions results." xr:uid="{F0C28883-247D-42D2-A658-69E7906406E6}"/>
  </hyperlinks>
  <pageMargins left="0.7" right="0.7" top="0.75" bottom="0.75" header="0.3" footer="0.3"/>
  <pageSetup paperSize="9" scale="11" fitToHeight="0" orientation="landscape" r:id="rId2"/>
  <headerFooter alignWithMargins="0"/>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14EFC-2B8E-42F8-8C32-EDCE43DB96B7}">
  <sheetPr>
    <tabColor theme="1"/>
  </sheetPr>
  <dimension ref="A1"/>
  <sheetViews>
    <sheetView workbookViewId="0">
      <selection activeCell="B5" sqref="B5:G6"/>
    </sheetView>
  </sheetViews>
  <sheetFormatPr defaultRowHeight="14.5" x14ac:dyDescent="0.35"/>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89778-96B1-4EA1-90ED-73B4755B54B8}">
  <sheetPr codeName="Sheet23">
    <tabColor theme="5" tint="0.39997558519241921"/>
    <pageSetUpPr fitToPage="1"/>
  </sheetPr>
  <dimension ref="A1:CE23"/>
  <sheetViews>
    <sheetView showGridLines="0" workbookViewId="0">
      <pane xSplit="1" ySplit="3" topLeftCell="B4" activePane="bottomRight" state="frozen"/>
      <selection activeCell="B5" sqref="B5:G6"/>
      <selection pane="topRight" activeCell="B5" sqref="B5:G6"/>
      <selection pane="bottomLeft" activeCell="B5" sqref="B5:G6"/>
      <selection pane="bottomRight" activeCell="B5" sqref="B5:G6"/>
    </sheetView>
  </sheetViews>
  <sheetFormatPr defaultColWidth="11.1796875" defaultRowHeight="14.5" x14ac:dyDescent="0.35"/>
  <cols>
    <col min="1" max="1" width="5.54296875" style="55" customWidth="1"/>
    <col min="2" max="2" width="16.54296875" style="55" customWidth="1"/>
    <col min="3" max="3" width="23.453125" style="55" customWidth="1"/>
    <col min="4" max="4" width="14.453125" style="55" customWidth="1"/>
    <col min="5" max="8" width="15" style="55" customWidth="1"/>
    <col min="9" max="83" width="11.1796875" style="55"/>
    <col min="84" max="16384" width="11.1796875" style="54"/>
  </cols>
  <sheetData>
    <row r="1" spans="1:83" s="84" customFormat="1" ht="10.5" x14ac:dyDescent="0.25">
      <c r="A1" s="842" t="s">
        <v>467</v>
      </c>
      <c r="B1" s="842"/>
      <c r="C1" s="842"/>
      <c r="D1" s="842"/>
      <c r="E1" s="842"/>
      <c r="F1" s="842"/>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row>
    <row r="2" spans="1:83" ht="21" x14ac:dyDescent="0.5">
      <c r="A2" s="845" t="s">
        <v>660</v>
      </c>
      <c r="B2" s="845"/>
      <c r="C2" s="845"/>
      <c r="D2" s="845"/>
      <c r="E2" s="845"/>
      <c r="F2" s="845"/>
    </row>
    <row r="3" spans="1:83" x14ac:dyDescent="0.35">
      <c r="A3" s="83" t="s">
        <v>466</v>
      </c>
    </row>
    <row r="4" spans="1:83" s="81" customFormat="1" ht="6" thickBot="1" x14ac:dyDescent="0.2">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row>
    <row r="5" spans="1:83" ht="26.5" thickTop="1" x14ac:dyDescent="0.35">
      <c r="B5" s="79" t="s">
        <v>465</v>
      </c>
      <c r="C5" s="80" t="s">
        <v>660</v>
      </c>
      <c r="D5" s="79" t="s">
        <v>463</v>
      </c>
      <c r="E5" s="78">
        <v>44713</v>
      </c>
      <c r="F5" s="77" t="s">
        <v>462</v>
      </c>
      <c r="G5" s="76" t="s">
        <v>461</v>
      </c>
    </row>
    <row r="6" spans="1:83" ht="15" thickBot="1" x14ac:dyDescent="0.4">
      <c r="B6" s="75" t="s">
        <v>460</v>
      </c>
      <c r="C6" s="74" t="s">
        <v>459</v>
      </c>
      <c r="D6" s="72" t="s">
        <v>458</v>
      </c>
      <c r="E6" s="73">
        <v>1</v>
      </c>
      <c r="F6" s="72" t="s">
        <v>457</v>
      </c>
      <c r="G6" s="71">
        <v>2021</v>
      </c>
    </row>
    <row r="7" spans="1:83" ht="15.5" thickTop="1" thickBot="1" x14ac:dyDescent="0.4"/>
    <row r="8" spans="1:83" ht="15.5" thickTop="1" thickBot="1" x14ac:dyDescent="0.4">
      <c r="B8" s="932" t="s">
        <v>659</v>
      </c>
      <c r="C8" s="933"/>
      <c r="D8" s="933"/>
      <c r="E8" s="933"/>
      <c r="F8" s="933"/>
      <c r="G8" s="933"/>
      <c r="H8" s="933"/>
      <c r="I8" s="933"/>
      <c r="J8" s="933"/>
      <c r="K8" s="933"/>
      <c r="L8" s="933"/>
      <c r="M8" s="934"/>
    </row>
    <row r="9" spans="1:83" ht="15" thickTop="1" x14ac:dyDescent="0.35">
      <c r="B9" s="883"/>
      <c r="C9" s="935"/>
      <c r="D9" s="935"/>
      <c r="E9" s="935"/>
      <c r="F9" s="935"/>
      <c r="G9" s="935"/>
      <c r="H9" s="935"/>
      <c r="I9" s="935"/>
      <c r="J9" s="935"/>
      <c r="K9" s="935"/>
      <c r="L9" s="935"/>
      <c r="M9" s="935"/>
    </row>
    <row r="10" spans="1:83" s="55" customFormat="1" ht="15" customHeight="1" x14ac:dyDescent="0.35">
      <c r="B10" s="849" t="s">
        <v>455</v>
      </c>
      <c r="C10" s="849"/>
      <c r="D10" s="849"/>
      <c r="E10" s="849"/>
      <c r="F10" s="849"/>
      <c r="G10" s="849"/>
      <c r="H10" s="849"/>
      <c r="I10" s="849"/>
      <c r="J10" s="849"/>
      <c r="K10" s="849"/>
      <c r="L10" s="849"/>
      <c r="M10" s="849"/>
    </row>
    <row r="11" spans="1:83" s="55" customFormat="1" ht="15" customHeight="1" x14ac:dyDescent="0.35">
      <c r="B11" s="883" t="s">
        <v>658</v>
      </c>
      <c r="C11" s="883"/>
      <c r="D11" s="883"/>
      <c r="E11" s="883"/>
      <c r="F11" s="883"/>
      <c r="G11" s="883"/>
      <c r="H11" s="883"/>
      <c r="I11" s="883"/>
      <c r="J11" s="883"/>
      <c r="K11" s="883"/>
      <c r="L11" s="883"/>
      <c r="M11" s="883"/>
    </row>
    <row r="12" spans="1:83" s="55" customFormat="1" ht="24.75" customHeight="1" x14ac:dyDescent="0.35">
      <c r="B12" s="936" t="s">
        <v>657</v>
      </c>
      <c r="C12" s="936"/>
      <c r="D12" s="936"/>
      <c r="E12" s="936"/>
      <c r="F12" s="936"/>
      <c r="G12" s="936"/>
      <c r="H12" s="936"/>
      <c r="I12" s="936"/>
      <c r="J12" s="936"/>
      <c r="K12" s="936"/>
      <c r="L12" s="936"/>
      <c r="M12" s="936"/>
    </row>
    <row r="13" spans="1:83" s="55" customFormat="1" x14ac:dyDescent="0.35">
      <c r="B13" s="883" t="s">
        <v>656</v>
      </c>
      <c r="C13" s="883"/>
      <c r="D13" s="883"/>
      <c r="E13" s="883"/>
      <c r="F13" s="883"/>
      <c r="G13" s="883"/>
      <c r="H13" s="883"/>
      <c r="I13" s="883"/>
      <c r="J13" s="883"/>
      <c r="K13" s="883"/>
      <c r="L13" s="883"/>
      <c r="M13" s="883"/>
    </row>
    <row r="14" spans="1:83" s="55" customFormat="1" x14ac:dyDescent="0.35">
      <c r="B14" s="883" t="s">
        <v>655</v>
      </c>
      <c r="C14" s="883"/>
      <c r="D14" s="883"/>
      <c r="E14" s="883"/>
      <c r="F14" s="883"/>
      <c r="G14" s="883"/>
      <c r="H14" s="883"/>
      <c r="I14" s="883"/>
      <c r="J14" s="883"/>
      <c r="K14" s="883"/>
      <c r="L14" s="883"/>
      <c r="M14" s="883"/>
    </row>
    <row r="15" spans="1:83" s="55" customFormat="1" x14ac:dyDescent="0.35">
      <c r="B15" s="883" t="s">
        <v>654</v>
      </c>
      <c r="C15" s="883"/>
      <c r="D15" s="883"/>
      <c r="E15" s="883"/>
      <c r="F15" s="883"/>
      <c r="G15" s="883"/>
      <c r="H15" s="883"/>
      <c r="I15" s="883"/>
      <c r="J15" s="883"/>
      <c r="K15" s="883"/>
      <c r="L15" s="883"/>
      <c r="M15" s="883"/>
    </row>
    <row r="16" spans="1:83" s="58" customFormat="1" ht="9" customHeight="1" x14ac:dyDescent="0.35">
      <c r="L16" s="70"/>
    </row>
    <row r="17" spans="2:13" s="58" customFormat="1" ht="16.5" x14ac:dyDescent="0.45">
      <c r="B17" s="65" t="s">
        <v>445</v>
      </c>
      <c r="C17" s="65" t="s">
        <v>444</v>
      </c>
      <c r="D17" s="65" t="s">
        <v>443</v>
      </c>
      <c r="E17" s="63" t="s">
        <v>441</v>
      </c>
      <c r="F17" s="63" t="s">
        <v>440</v>
      </c>
      <c r="G17" s="63" t="s">
        <v>439</v>
      </c>
      <c r="H17" s="63" t="s">
        <v>438</v>
      </c>
    </row>
    <row r="18" spans="2:13" s="58" customFormat="1" x14ac:dyDescent="0.35">
      <c r="B18" s="882" t="s">
        <v>653</v>
      </c>
      <c r="C18" s="63" t="s">
        <v>652</v>
      </c>
      <c r="D18" s="63" t="s">
        <v>626</v>
      </c>
      <c r="E18" s="161">
        <v>1.8737999999999998E-2</v>
      </c>
      <c r="F18" s="161">
        <v>1.848E-2</v>
      </c>
      <c r="G18" s="161">
        <v>6.0000000000000002E-6</v>
      </c>
      <c r="H18" s="161">
        <v>2.52E-4</v>
      </c>
    </row>
    <row r="19" spans="2:13" s="58" customFormat="1" x14ac:dyDescent="0.35">
      <c r="B19" s="882"/>
      <c r="C19" s="63" t="s">
        <v>651</v>
      </c>
      <c r="D19" s="63" t="s">
        <v>626</v>
      </c>
      <c r="E19" s="161">
        <v>0.12951699999999999</v>
      </c>
      <c r="F19" s="161">
        <v>0.12773899999999999</v>
      </c>
      <c r="G19" s="161">
        <v>3.8000000000000002E-5</v>
      </c>
      <c r="H19" s="161">
        <v>1.74E-3</v>
      </c>
    </row>
    <row r="20" spans="2:13" s="58" customFormat="1" x14ac:dyDescent="0.35">
      <c r="B20" s="882"/>
      <c r="C20" s="63" t="s">
        <v>650</v>
      </c>
      <c r="D20" s="63" t="s">
        <v>626</v>
      </c>
      <c r="E20" s="161">
        <v>0.112862</v>
      </c>
      <c r="F20" s="161">
        <v>0.111313</v>
      </c>
      <c r="G20" s="161">
        <v>3.3000000000000003E-5</v>
      </c>
      <c r="H20" s="161">
        <v>1.516E-3</v>
      </c>
    </row>
    <row r="21" spans="2:13" s="58" customFormat="1" x14ac:dyDescent="0.35"/>
    <row r="23" spans="2:13" x14ac:dyDescent="0.35">
      <c r="B23" s="898" t="s">
        <v>430</v>
      </c>
      <c r="C23" s="898"/>
      <c r="D23" s="898"/>
      <c r="E23" s="898"/>
      <c r="F23" s="898"/>
      <c r="G23" s="898"/>
      <c r="H23" s="898"/>
      <c r="I23" s="898"/>
      <c r="J23" s="898"/>
      <c r="K23" s="898"/>
      <c r="L23" s="898"/>
      <c r="M23" s="898"/>
    </row>
  </sheetData>
  <mergeCells count="12">
    <mergeCell ref="A2:F2"/>
    <mergeCell ref="A1:F1"/>
    <mergeCell ref="B23:M23"/>
    <mergeCell ref="B14:M14"/>
    <mergeCell ref="B15:M15"/>
    <mergeCell ref="B8:M8"/>
    <mergeCell ref="B9:M9"/>
    <mergeCell ref="B10:M10"/>
    <mergeCell ref="B18:B20"/>
    <mergeCell ref="B11:M11"/>
    <mergeCell ref="B12:M12"/>
    <mergeCell ref="B13:M13"/>
  </mergeCells>
  <hyperlinks>
    <hyperlink ref="A3" location="Index!A1" display="Index" xr:uid="{8FCB8A52-F597-400E-A7DC-1165CC2F76C4}"/>
  </hyperlinks>
  <pageMargins left="0.7" right="0.7" top="0.75" bottom="0.75" header="0.3" footer="0.3"/>
  <pageSetup paperSize="9" scale="13" fitToHeight="0" orientation="landscape" r:id="rId1"/>
  <headerFooter alignWithMargins="0"/>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31254-937E-4166-8444-500C0BDDADA1}">
  <dimension ref="B3:H89"/>
  <sheetViews>
    <sheetView zoomScale="60" workbookViewId="0">
      <selection activeCell="B5" sqref="B5:G6"/>
    </sheetView>
  </sheetViews>
  <sheetFormatPr defaultRowHeight="14.5" x14ac:dyDescent="0.35"/>
  <cols>
    <col min="2" max="2" width="60.81640625" bestFit="1" customWidth="1"/>
    <col min="3" max="3" width="17.81640625" style="25" customWidth="1"/>
    <col min="4" max="4" width="23.1796875" style="25" customWidth="1"/>
    <col min="5" max="6" width="12.7265625" style="25" customWidth="1"/>
    <col min="7" max="7" width="6.81640625" style="25" bestFit="1" customWidth="1"/>
    <col min="8" max="8" width="8.54296875" style="25" bestFit="1" customWidth="1"/>
  </cols>
  <sheetData>
    <row r="3" spans="2:8" x14ac:dyDescent="0.35">
      <c r="B3" s="953" t="s">
        <v>316</v>
      </c>
      <c r="C3" s="954"/>
      <c r="D3" s="954"/>
      <c r="E3" s="954"/>
      <c r="F3" s="954"/>
      <c r="G3" s="954"/>
      <c r="H3" s="955"/>
    </row>
    <row r="4" spans="2:8" ht="50" x14ac:dyDescent="0.35">
      <c r="B4" s="16" t="s">
        <v>317</v>
      </c>
      <c r="C4" s="15" t="s">
        <v>318</v>
      </c>
      <c r="D4" s="26" t="s">
        <v>340</v>
      </c>
      <c r="E4" s="26" t="s">
        <v>370</v>
      </c>
      <c r="F4" s="15" t="s">
        <v>319</v>
      </c>
      <c r="G4" s="17" t="s">
        <v>320</v>
      </c>
      <c r="H4" s="15" t="s">
        <v>321</v>
      </c>
    </row>
    <row r="5" spans="2:8" ht="20" x14ac:dyDescent="0.35">
      <c r="B5" s="947" t="s">
        <v>322</v>
      </c>
      <c r="C5" s="19" t="s">
        <v>323</v>
      </c>
      <c r="D5" s="20">
        <v>1.956</v>
      </c>
      <c r="E5" s="27">
        <f>D5*1000</f>
        <v>1956</v>
      </c>
      <c r="F5" s="21">
        <v>1</v>
      </c>
      <c r="G5" s="20">
        <v>8.3759999999999994</v>
      </c>
      <c r="H5" s="19" t="s">
        <v>324</v>
      </c>
    </row>
    <row r="6" spans="2:8" ht="20" x14ac:dyDescent="0.35">
      <c r="B6" s="948"/>
      <c r="C6" s="19" t="s">
        <v>325</v>
      </c>
      <c r="D6" s="20">
        <v>55.82</v>
      </c>
      <c r="E6" s="27">
        <f t="shared" ref="E6:E54" si="0">D6*1000</f>
        <v>55820</v>
      </c>
      <c r="F6" s="21">
        <v>1</v>
      </c>
      <c r="G6" s="20">
        <v>35.045999999999999</v>
      </c>
      <c r="H6" s="22" t="s">
        <v>341</v>
      </c>
    </row>
    <row r="7" spans="2:8" x14ac:dyDescent="0.35">
      <c r="B7" s="949" t="s">
        <v>326</v>
      </c>
      <c r="C7" s="19" t="s">
        <v>325</v>
      </c>
      <c r="D7" s="20">
        <v>76.328000000000003</v>
      </c>
      <c r="E7" s="27">
        <f t="shared" si="0"/>
        <v>76328</v>
      </c>
      <c r="F7" s="21">
        <v>1</v>
      </c>
      <c r="G7" s="20">
        <v>41.162999999999997</v>
      </c>
      <c r="H7" s="19" t="s">
        <v>327</v>
      </c>
    </row>
    <row r="8" spans="2:8" x14ac:dyDescent="0.35">
      <c r="B8" s="950"/>
      <c r="C8" s="19" t="s">
        <v>328</v>
      </c>
      <c r="D8" s="20">
        <v>3.1419999999999999</v>
      </c>
      <c r="E8" s="27">
        <f t="shared" si="0"/>
        <v>3142</v>
      </c>
      <c r="F8" s="21">
        <v>1</v>
      </c>
      <c r="G8" s="20">
        <v>0.98399999999999999</v>
      </c>
      <c r="H8" s="19" t="s">
        <v>329</v>
      </c>
    </row>
    <row r="9" spans="2:8" x14ac:dyDescent="0.35">
      <c r="B9" s="951" t="s">
        <v>342</v>
      </c>
      <c r="C9" s="19" t="s">
        <v>325</v>
      </c>
      <c r="D9" s="20">
        <v>73.587000000000003</v>
      </c>
      <c r="E9" s="27">
        <f t="shared" si="0"/>
        <v>73587</v>
      </c>
      <c r="F9" s="21">
        <v>1</v>
      </c>
      <c r="G9" s="20">
        <v>42.877000000000002</v>
      </c>
      <c r="H9" s="19" t="s">
        <v>327</v>
      </c>
    </row>
    <row r="10" spans="2:8" x14ac:dyDescent="0.35">
      <c r="B10" s="952"/>
      <c r="C10" s="19" t="s">
        <v>328</v>
      </c>
      <c r="D10" s="20">
        <v>3.1549999999999998</v>
      </c>
      <c r="E10" s="27">
        <f t="shared" si="0"/>
        <v>3155</v>
      </c>
      <c r="F10" s="21">
        <v>1</v>
      </c>
      <c r="G10" s="20">
        <v>1.0249999999999999</v>
      </c>
      <c r="H10" s="19" t="s">
        <v>329</v>
      </c>
    </row>
    <row r="11" spans="2:8" x14ac:dyDescent="0.35">
      <c r="B11" s="951" t="s">
        <v>343</v>
      </c>
      <c r="C11" s="956" t="s">
        <v>328</v>
      </c>
      <c r="D11" s="958">
        <v>3.14</v>
      </c>
      <c r="E11" s="27">
        <f t="shared" si="0"/>
        <v>3140</v>
      </c>
      <c r="F11" s="960">
        <v>1</v>
      </c>
      <c r="G11" s="20">
        <v>42.817</v>
      </c>
      <c r="H11" s="19" t="s">
        <v>327</v>
      </c>
    </row>
    <row r="12" spans="2:8" x14ac:dyDescent="0.35">
      <c r="B12" s="952"/>
      <c r="C12" s="957"/>
      <c r="D12" s="959"/>
      <c r="E12" s="27">
        <f t="shared" si="0"/>
        <v>0</v>
      </c>
      <c r="F12" s="961"/>
      <c r="G12" s="20">
        <v>1.0229999999999999</v>
      </c>
      <c r="H12" s="19" t="s">
        <v>329</v>
      </c>
    </row>
    <row r="13" spans="2:8" x14ac:dyDescent="0.35">
      <c r="B13" s="951" t="s">
        <v>330</v>
      </c>
      <c r="C13" s="956" t="s">
        <v>328</v>
      </c>
      <c r="D13" s="958">
        <v>3.024</v>
      </c>
      <c r="E13" s="27">
        <f t="shared" si="0"/>
        <v>3024</v>
      </c>
      <c r="F13" s="960">
        <v>1</v>
      </c>
      <c r="G13" s="20">
        <v>46.11</v>
      </c>
      <c r="H13" s="19" t="s">
        <v>327</v>
      </c>
    </row>
    <row r="14" spans="2:8" x14ac:dyDescent="0.35">
      <c r="B14" s="952"/>
      <c r="C14" s="957"/>
      <c r="D14" s="959"/>
      <c r="E14" s="27"/>
      <c r="F14" s="961"/>
      <c r="G14" s="20">
        <v>1.1020000000000001</v>
      </c>
      <c r="H14" s="19" t="s">
        <v>329</v>
      </c>
    </row>
    <row r="15" spans="2:8" x14ac:dyDescent="0.35">
      <c r="B15" s="949" t="s">
        <v>331</v>
      </c>
      <c r="C15" s="19" t="s">
        <v>325</v>
      </c>
      <c r="D15" s="20">
        <v>94.073999999999998</v>
      </c>
      <c r="E15" s="27">
        <f t="shared" si="0"/>
        <v>94074</v>
      </c>
      <c r="F15" s="21">
        <v>1</v>
      </c>
      <c r="G15" s="20">
        <v>34.097999999999999</v>
      </c>
      <c r="H15" s="19" t="s">
        <v>327</v>
      </c>
    </row>
    <row r="16" spans="2:8" x14ac:dyDescent="0.35">
      <c r="B16" s="950"/>
      <c r="C16" s="19" t="s">
        <v>328</v>
      </c>
      <c r="D16" s="20">
        <v>3.2080000000000002</v>
      </c>
      <c r="E16" s="27">
        <f t="shared" si="0"/>
        <v>3208</v>
      </c>
      <c r="F16" s="21">
        <v>1</v>
      </c>
      <c r="G16" s="20">
        <v>0.84699999999999998</v>
      </c>
      <c r="H16" s="19" t="s">
        <v>329</v>
      </c>
    </row>
    <row r="17" spans="2:8" x14ac:dyDescent="0.35">
      <c r="B17" s="949" t="s">
        <v>332</v>
      </c>
      <c r="C17" s="19" t="s">
        <v>325</v>
      </c>
      <c r="D17" s="23">
        <v>93.84</v>
      </c>
      <c r="E17" s="27">
        <f t="shared" si="0"/>
        <v>93840</v>
      </c>
      <c r="F17" s="21">
        <v>1</v>
      </c>
      <c r="G17" s="20">
        <v>25.152999999999999</v>
      </c>
      <c r="H17" s="19" t="s">
        <v>327</v>
      </c>
    </row>
    <row r="18" spans="2:8" x14ac:dyDescent="0.35">
      <c r="B18" s="950"/>
      <c r="C18" s="19" t="s">
        <v>328</v>
      </c>
      <c r="D18" s="20">
        <v>2.36</v>
      </c>
      <c r="E18" s="27">
        <f t="shared" si="0"/>
        <v>2360</v>
      </c>
      <c r="F18" s="21">
        <v>1</v>
      </c>
      <c r="G18" s="20">
        <v>0.60099999999999998</v>
      </c>
      <c r="H18" s="19" t="s">
        <v>329</v>
      </c>
    </row>
    <row r="19" spans="2:8" x14ac:dyDescent="0.35">
      <c r="B19" s="949" t="s">
        <v>344</v>
      </c>
      <c r="C19" s="19" t="s">
        <v>325</v>
      </c>
      <c r="D19" s="20">
        <v>110.09699999999999</v>
      </c>
      <c r="E19" s="27">
        <f t="shared" si="0"/>
        <v>110097</v>
      </c>
      <c r="F19" s="21">
        <v>1</v>
      </c>
      <c r="G19" s="20">
        <v>29.045000000000002</v>
      </c>
      <c r="H19" s="19" t="s">
        <v>327</v>
      </c>
    </row>
    <row r="20" spans="2:8" x14ac:dyDescent="0.35">
      <c r="B20" s="950"/>
      <c r="C20" s="19" t="s">
        <v>328</v>
      </c>
      <c r="D20" s="20">
        <v>3.198</v>
      </c>
      <c r="E20" s="27">
        <f t="shared" si="0"/>
        <v>3198</v>
      </c>
      <c r="F20" s="21">
        <v>1</v>
      </c>
      <c r="G20" s="20">
        <v>0.69399999999999995</v>
      </c>
      <c r="H20" s="19" t="s">
        <v>329</v>
      </c>
    </row>
    <row r="21" spans="2:8" x14ac:dyDescent="0.35">
      <c r="B21" s="951" t="s">
        <v>345</v>
      </c>
      <c r="C21" s="19" t="s">
        <v>325</v>
      </c>
      <c r="D21" s="23">
        <v>97.66</v>
      </c>
      <c r="E21" s="27">
        <f t="shared" si="0"/>
        <v>97660</v>
      </c>
      <c r="F21" s="21">
        <v>1</v>
      </c>
      <c r="G21" s="20">
        <v>30.960999999999999</v>
      </c>
      <c r="H21" s="19" t="s">
        <v>327</v>
      </c>
    </row>
    <row r="22" spans="2:8" x14ac:dyDescent="0.35">
      <c r="B22" s="952"/>
      <c r="C22" s="19" t="s">
        <v>328</v>
      </c>
      <c r="D22" s="20">
        <v>3.024</v>
      </c>
      <c r="E22" s="27">
        <f t="shared" si="0"/>
        <v>3024</v>
      </c>
      <c r="F22" s="21">
        <v>1</v>
      </c>
      <c r="G22" s="23">
        <v>0.74</v>
      </c>
      <c r="H22" s="19" t="s">
        <v>329</v>
      </c>
    </row>
    <row r="23" spans="2:8" x14ac:dyDescent="0.35">
      <c r="B23" s="18" t="s">
        <v>346</v>
      </c>
      <c r="C23" s="19" t="s">
        <v>325</v>
      </c>
      <c r="D23" s="24">
        <v>96.1</v>
      </c>
      <c r="E23" s="27">
        <f t="shared" si="0"/>
        <v>96100</v>
      </c>
      <c r="F23" s="21">
        <v>1</v>
      </c>
      <c r="G23" s="19" t="s">
        <v>333</v>
      </c>
      <c r="H23" s="19" t="s">
        <v>329</v>
      </c>
    </row>
    <row r="24" spans="2:8" x14ac:dyDescent="0.35">
      <c r="B24" s="949" t="s">
        <v>334</v>
      </c>
      <c r="C24" s="19" t="s">
        <v>325</v>
      </c>
      <c r="D24" s="20">
        <v>57.386000000000003</v>
      </c>
      <c r="E24" s="27">
        <f t="shared" si="0"/>
        <v>57386</v>
      </c>
      <c r="F24" s="21">
        <v>1</v>
      </c>
      <c r="G24" s="20">
        <v>47.298000000000002</v>
      </c>
      <c r="H24" s="19" t="s">
        <v>327</v>
      </c>
    </row>
    <row r="25" spans="2:8" x14ac:dyDescent="0.35">
      <c r="B25" s="950"/>
      <c r="C25" s="19" t="s">
        <v>328</v>
      </c>
      <c r="D25" s="20">
        <v>2.6930000000000001</v>
      </c>
      <c r="E25" s="27">
        <f t="shared" si="0"/>
        <v>2693</v>
      </c>
      <c r="F25" s="21">
        <v>1</v>
      </c>
      <c r="G25" s="20">
        <v>1.1220000000000001</v>
      </c>
      <c r="H25" s="19" t="s">
        <v>329</v>
      </c>
    </row>
    <row r="26" spans="2:8" ht="20" x14ac:dyDescent="0.35">
      <c r="B26" s="947" t="s">
        <v>335</v>
      </c>
      <c r="C26" s="19" t="s">
        <v>323</v>
      </c>
      <c r="D26" s="20">
        <v>0.76100000000000001</v>
      </c>
      <c r="E26" s="27">
        <f t="shared" si="0"/>
        <v>761</v>
      </c>
      <c r="F26" s="21">
        <v>1</v>
      </c>
      <c r="G26" s="20">
        <v>4.1909999999999998</v>
      </c>
      <c r="H26" s="19" t="s">
        <v>324</v>
      </c>
    </row>
    <row r="27" spans="2:8" ht="20" x14ac:dyDescent="0.35">
      <c r="B27" s="948"/>
      <c r="C27" s="19" t="s">
        <v>325</v>
      </c>
      <c r="D27" s="20">
        <v>43.411999999999999</v>
      </c>
      <c r="E27" s="27">
        <f t="shared" si="0"/>
        <v>43412</v>
      </c>
      <c r="F27" s="21">
        <v>1</v>
      </c>
      <c r="G27" s="20">
        <v>17.533000000000001</v>
      </c>
      <c r="H27" s="22" t="s">
        <v>341</v>
      </c>
    </row>
    <row r="28" spans="2:8" ht="20" x14ac:dyDescent="0.35">
      <c r="B28" s="947" t="s">
        <v>336</v>
      </c>
      <c r="C28" s="19" t="s">
        <v>323</v>
      </c>
      <c r="D28" s="20">
        <v>1.1579999999999999</v>
      </c>
      <c r="E28" s="27">
        <f t="shared" si="0"/>
        <v>1158</v>
      </c>
      <c r="F28" s="21">
        <v>1</v>
      </c>
      <c r="G28" s="20">
        <v>1.143</v>
      </c>
      <c r="H28" s="19" t="s">
        <v>324</v>
      </c>
    </row>
    <row r="29" spans="2:8" ht="20" x14ac:dyDescent="0.35">
      <c r="B29" s="948"/>
      <c r="C29" s="19" t="s">
        <v>325</v>
      </c>
      <c r="D29" s="20">
        <v>194.06800000000001</v>
      </c>
      <c r="E29" s="27">
        <f t="shared" si="0"/>
        <v>194068</v>
      </c>
      <c r="F29" s="21">
        <v>1</v>
      </c>
      <c r="G29" s="20">
        <v>5.9649999999999999</v>
      </c>
      <c r="H29" s="22" t="s">
        <v>341</v>
      </c>
    </row>
    <row r="30" spans="2:8" x14ac:dyDescent="0.35">
      <c r="B30" s="18" t="s">
        <v>347</v>
      </c>
      <c r="C30" s="19" t="s">
        <v>328</v>
      </c>
      <c r="D30" s="20">
        <v>3.1320000000000001</v>
      </c>
      <c r="E30" s="27">
        <f t="shared" si="0"/>
        <v>3132</v>
      </c>
      <c r="F30" s="21">
        <v>1</v>
      </c>
      <c r="G30" s="20">
        <v>0.93</v>
      </c>
      <c r="H30" s="19" t="s">
        <v>329</v>
      </c>
    </row>
    <row r="31" spans="2:8" ht="20" x14ac:dyDescent="0.35">
      <c r="B31" s="947" t="s">
        <v>337</v>
      </c>
      <c r="C31" s="19" t="s">
        <v>323</v>
      </c>
      <c r="D31" s="20">
        <v>0.90500000000000003</v>
      </c>
      <c r="E31" s="27">
        <f t="shared" si="0"/>
        <v>905</v>
      </c>
      <c r="F31" s="21">
        <v>1</v>
      </c>
      <c r="G31" s="20">
        <v>0.85499999999999998</v>
      </c>
      <c r="H31" s="19" t="s">
        <v>324</v>
      </c>
    </row>
    <row r="32" spans="2:8" ht="20" x14ac:dyDescent="0.35">
      <c r="B32" s="948"/>
      <c r="C32" s="19" t="s">
        <v>325</v>
      </c>
      <c r="D32" s="20">
        <v>253.196</v>
      </c>
      <c r="E32" s="27">
        <f t="shared" si="0"/>
        <v>253196</v>
      </c>
      <c r="F32" s="21">
        <v>1</v>
      </c>
      <c r="G32" s="20">
        <v>3.5760000000000001</v>
      </c>
      <c r="H32" s="22" t="s">
        <v>341</v>
      </c>
    </row>
    <row r="33" spans="2:8" x14ac:dyDescent="0.35">
      <c r="B33" s="18" t="s">
        <v>338</v>
      </c>
      <c r="C33" s="19" t="s">
        <v>325</v>
      </c>
      <c r="D33" s="21">
        <v>77</v>
      </c>
      <c r="E33" s="27">
        <f t="shared" si="0"/>
        <v>77000</v>
      </c>
      <c r="F33" s="21">
        <v>1</v>
      </c>
      <c r="G33" s="23">
        <v>27.5</v>
      </c>
      <c r="H33" s="19" t="s">
        <v>327</v>
      </c>
    </row>
    <row r="34" spans="2:8" x14ac:dyDescent="0.35">
      <c r="B34" s="18" t="s">
        <v>339</v>
      </c>
      <c r="C34" s="19" t="s">
        <v>325</v>
      </c>
      <c r="D34" s="24">
        <v>73.3</v>
      </c>
      <c r="E34" s="27">
        <f t="shared" si="0"/>
        <v>73300</v>
      </c>
      <c r="F34" s="21">
        <v>1</v>
      </c>
      <c r="G34" s="24">
        <v>44.5</v>
      </c>
      <c r="H34" s="19" t="s">
        <v>327</v>
      </c>
    </row>
    <row r="35" spans="2:8" x14ac:dyDescent="0.35">
      <c r="B35" s="18" t="s">
        <v>348</v>
      </c>
      <c r="C35" s="19" t="s">
        <v>325</v>
      </c>
      <c r="D35" s="24">
        <v>73.3</v>
      </c>
      <c r="E35" s="27">
        <f t="shared" si="0"/>
        <v>73300</v>
      </c>
      <c r="F35" s="21">
        <v>1</v>
      </c>
      <c r="G35" s="19" t="s">
        <v>349</v>
      </c>
      <c r="H35" s="19" t="s">
        <v>327</v>
      </c>
    </row>
    <row r="36" spans="2:8" x14ac:dyDescent="0.35">
      <c r="B36" s="18" t="s">
        <v>350</v>
      </c>
      <c r="C36" s="19" t="s">
        <v>325</v>
      </c>
      <c r="D36" s="20">
        <v>99.466999999999999</v>
      </c>
      <c r="E36" s="27">
        <f t="shared" si="0"/>
        <v>99467</v>
      </c>
      <c r="F36" s="21">
        <v>1</v>
      </c>
      <c r="G36" s="20">
        <v>8.7200000000000006</v>
      </c>
      <c r="H36" s="19" t="s">
        <v>327</v>
      </c>
    </row>
    <row r="37" spans="2:8" x14ac:dyDescent="0.35">
      <c r="B37" s="18" t="s">
        <v>351</v>
      </c>
      <c r="C37" s="19" t="s">
        <v>325</v>
      </c>
      <c r="D37" s="20">
        <v>51.363</v>
      </c>
      <c r="E37" s="27">
        <f t="shared" si="0"/>
        <v>51363</v>
      </c>
      <c r="F37" s="21">
        <v>1</v>
      </c>
      <c r="G37" s="20">
        <v>48.981000000000002</v>
      </c>
      <c r="H37" s="19" t="s">
        <v>327</v>
      </c>
    </row>
    <row r="38" spans="2:8" x14ac:dyDescent="0.35">
      <c r="B38" s="18" t="s">
        <v>352</v>
      </c>
      <c r="C38" s="19" t="s">
        <v>325</v>
      </c>
      <c r="D38" s="20">
        <v>68.111999999999995</v>
      </c>
      <c r="E38" s="27">
        <f t="shared" si="0"/>
        <v>68112</v>
      </c>
      <c r="F38" s="21">
        <v>1</v>
      </c>
      <c r="G38" s="20">
        <v>44.564999999999998</v>
      </c>
      <c r="H38" s="19" t="s">
        <v>327</v>
      </c>
    </row>
    <row r="39" spans="2:8" x14ac:dyDescent="0.35">
      <c r="B39" s="18" t="s">
        <v>353</v>
      </c>
      <c r="C39" s="19" t="s">
        <v>325</v>
      </c>
      <c r="D39" s="24">
        <v>98.3</v>
      </c>
      <c r="E39" s="27">
        <f t="shared" si="0"/>
        <v>98300</v>
      </c>
      <c r="F39" s="21">
        <v>1</v>
      </c>
      <c r="G39" s="24">
        <v>26.7</v>
      </c>
      <c r="H39" s="19" t="s">
        <v>327</v>
      </c>
    </row>
    <row r="40" spans="2:8" x14ac:dyDescent="0.35">
      <c r="B40" s="18" t="s">
        <v>354</v>
      </c>
      <c r="C40" s="19" t="s">
        <v>328</v>
      </c>
      <c r="D40" s="20">
        <v>3.2440000000000002</v>
      </c>
      <c r="E40" s="27">
        <f t="shared" si="0"/>
        <v>3244</v>
      </c>
      <c r="F40" s="21">
        <v>1</v>
      </c>
      <c r="G40" s="20">
        <v>0.96099999999999997</v>
      </c>
      <c r="H40" s="19" t="s">
        <v>329</v>
      </c>
    </row>
    <row r="41" spans="2:8" x14ac:dyDescent="0.35">
      <c r="B41" s="18" t="s">
        <v>355</v>
      </c>
      <c r="C41" s="19" t="s">
        <v>328</v>
      </c>
      <c r="D41" s="20">
        <v>2.9470000000000001</v>
      </c>
      <c r="E41" s="27">
        <f t="shared" si="0"/>
        <v>2947</v>
      </c>
      <c r="F41" s="21">
        <v>1</v>
      </c>
      <c r="G41" s="20">
        <v>0.96099999999999997</v>
      </c>
      <c r="H41" s="19" t="s">
        <v>329</v>
      </c>
    </row>
    <row r="42" spans="2:8" x14ac:dyDescent="0.35">
      <c r="B42" s="18" t="s">
        <v>356</v>
      </c>
      <c r="C42" s="19" t="s">
        <v>328</v>
      </c>
      <c r="D42" s="20">
        <v>1.202</v>
      </c>
      <c r="E42" s="27">
        <f t="shared" si="0"/>
        <v>1202</v>
      </c>
      <c r="F42" s="21">
        <v>1</v>
      </c>
      <c r="G42" s="20">
        <v>0.28399999999999997</v>
      </c>
      <c r="H42" s="19" t="s">
        <v>329</v>
      </c>
    </row>
    <row r="43" spans="2:8" x14ac:dyDescent="0.35">
      <c r="B43" s="18" t="s">
        <v>357</v>
      </c>
      <c r="C43" s="19" t="s">
        <v>328</v>
      </c>
      <c r="D43" s="20">
        <v>3.149</v>
      </c>
      <c r="E43" s="27">
        <f t="shared" si="0"/>
        <v>3149</v>
      </c>
      <c r="F43" s="21">
        <v>1</v>
      </c>
      <c r="G43" s="20">
        <v>1.0469999999999999</v>
      </c>
      <c r="H43" s="19" t="s">
        <v>329</v>
      </c>
    </row>
    <row r="44" spans="2:8" x14ac:dyDescent="0.35">
      <c r="B44" s="18" t="s">
        <v>358</v>
      </c>
      <c r="C44" s="19" t="s">
        <v>328</v>
      </c>
      <c r="D44" s="21">
        <v>0</v>
      </c>
      <c r="E44" s="27">
        <f t="shared" si="0"/>
        <v>0</v>
      </c>
      <c r="F44" s="21">
        <v>1</v>
      </c>
      <c r="G44" s="20">
        <v>0.373</v>
      </c>
      <c r="H44" s="19" t="s">
        <v>329</v>
      </c>
    </row>
    <row r="45" spans="2:8" x14ac:dyDescent="0.35">
      <c r="B45" s="18" t="s">
        <v>359</v>
      </c>
      <c r="C45" s="19" t="s">
        <v>328</v>
      </c>
      <c r="D45" s="21">
        <v>0</v>
      </c>
      <c r="E45" s="27">
        <f t="shared" si="0"/>
        <v>0</v>
      </c>
      <c r="F45" s="21">
        <v>1</v>
      </c>
      <c r="G45" s="20">
        <v>0.70499999999999996</v>
      </c>
      <c r="H45" s="19" t="s">
        <v>329</v>
      </c>
    </row>
    <row r="46" spans="2:8" x14ac:dyDescent="0.35">
      <c r="B46" s="18" t="s">
        <v>360</v>
      </c>
      <c r="C46" s="19" t="s">
        <v>328</v>
      </c>
      <c r="D46" s="21">
        <v>0</v>
      </c>
      <c r="E46" s="27">
        <f t="shared" si="0"/>
        <v>0</v>
      </c>
      <c r="F46" s="21">
        <v>1</v>
      </c>
      <c r="G46" s="20">
        <v>0.64500000000000002</v>
      </c>
      <c r="H46" s="19" t="s">
        <v>329</v>
      </c>
    </row>
    <row r="47" spans="2:8" x14ac:dyDescent="0.35">
      <c r="B47" s="949" t="s">
        <v>361</v>
      </c>
      <c r="C47" s="19" t="s">
        <v>328</v>
      </c>
      <c r="D47" s="20">
        <v>0.91700000000000004</v>
      </c>
      <c r="E47" s="27">
        <f t="shared" si="0"/>
        <v>917</v>
      </c>
      <c r="F47" s="21">
        <v>1</v>
      </c>
      <c r="G47" s="20">
        <v>0.23899999999999999</v>
      </c>
      <c r="H47" s="19" t="s">
        <v>329</v>
      </c>
    </row>
    <row r="48" spans="2:8" x14ac:dyDescent="0.35">
      <c r="B48" s="950"/>
      <c r="C48" s="19" t="s">
        <v>325</v>
      </c>
      <c r="D48" s="24">
        <v>91.7</v>
      </c>
      <c r="E48" s="27">
        <f t="shared" si="0"/>
        <v>91700</v>
      </c>
      <c r="F48" s="21">
        <v>1</v>
      </c>
      <c r="G48" s="23">
        <v>10</v>
      </c>
      <c r="H48" s="19" t="s">
        <v>327</v>
      </c>
    </row>
    <row r="49" spans="2:8" x14ac:dyDescent="0.35">
      <c r="B49" s="951" t="s">
        <v>362</v>
      </c>
      <c r="C49" s="19" t="s">
        <v>328</v>
      </c>
      <c r="D49" s="20">
        <v>0.73299999999999998</v>
      </c>
      <c r="E49" s="27">
        <f t="shared" si="0"/>
        <v>733</v>
      </c>
      <c r="F49" s="21">
        <v>1</v>
      </c>
      <c r="G49" s="20">
        <v>0.35899999999999999</v>
      </c>
      <c r="H49" s="19" t="s">
        <v>329</v>
      </c>
    </row>
    <row r="50" spans="2:8" x14ac:dyDescent="0.35">
      <c r="B50" s="952"/>
      <c r="C50" s="19" t="s">
        <v>325</v>
      </c>
      <c r="D50" s="23">
        <v>48.86</v>
      </c>
      <c r="E50" s="27">
        <f t="shared" si="0"/>
        <v>48860</v>
      </c>
      <c r="F50" s="21">
        <v>1</v>
      </c>
      <c r="G50" s="23">
        <v>15</v>
      </c>
      <c r="H50" s="19" t="s">
        <v>327</v>
      </c>
    </row>
    <row r="51" spans="2:8" ht="20" x14ac:dyDescent="0.35">
      <c r="B51" s="18" t="s">
        <v>363</v>
      </c>
      <c r="C51" s="19" t="s">
        <v>323</v>
      </c>
      <c r="D51" s="20">
        <v>3.4820000000000002</v>
      </c>
      <c r="E51" s="27">
        <f t="shared" si="0"/>
        <v>3482</v>
      </c>
      <c r="F51" s="21">
        <v>1</v>
      </c>
      <c r="G51" s="20">
        <v>1.3380000000000001</v>
      </c>
      <c r="H51" s="19" t="s">
        <v>324</v>
      </c>
    </row>
    <row r="52" spans="2:8" x14ac:dyDescent="0.35">
      <c r="B52" s="18" t="s">
        <v>364</v>
      </c>
      <c r="C52" s="19" t="s">
        <v>328</v>
      </c>
      <c r="D52" s="20">
        <v>0.52700000000000002</v>
      </c>
      <c r="E52" s="27">
        <f t="shared" si="0"/>
        <v>527</v>
      </c>
      <c r="F52" s="19" t="s">
        <v>365</v>
      </c>
      <c r="G52" s="19" t="s">
        <v>365</v>
      </c>
      <c r="H52" s="19" t="s">
        <v>365</v>
      </c>
    </row>
    <row r="53" spans="2:8" x14ac:dyDescent="0.35">
      <c r="B53" s="18" t="s">
        <v>366</v>
      </c>
      <c r="C53" s="19" t="s">
        <v>328</v>
      </c>
      <c r="D53" s="20">
        <v>3.6640000000000001</v>
      </c>
      <c r="E53" s="27">
        <f t="shared" si="0"/>
        <v>3664</v>
      </c>
      <c r="F53" s="21">
        <v>1</v>
      </c>
      <c r="G53" s="19" t="s">
        <v>365</v>
      </c>
      <c r="H53" s="19" t="s">
        <v>365</v>
      </c>
    </row>
    <row r="54" spans="2:8" x14ac:dyDescent="0.35">
      <c r="B54" s="18" t="s">
        <v>367</v>
      </c>
      <c r="C54" s="19" t="s">
        <v>328</v>
      </c>
      <c r="D54" s="20">
        <v>3.6640000000000001</v>
      </c>
      <c r="E54" s="27">
        <f t="shared" si="0"/>
        <v>3664</v>
      </c>
      <c r="F54" s="21">
        <v>1</v>
      </c>
      <c r="G54" s="19" t="s">
        <v>365</v>
      </c>
      <c r="H54" s="19" t="s">
        <v>365</v>
      </c>
    </row>
    <row r="58" spans="2:8" x14ac:dyDescent="0.35">
      <c r="B58" t="s">
        <v>386</v>
      </c>
    </row>
    <row r="59" spans="2:8" ht="68.650000000000006" customHeight="1" x14ac:dyDescent="0.35">
      <c r="B59" s="28" t="s">
        <v>371</v>
      </c>
      <c r="C59" s="30" t="s">
        <v>372</v>
      </c>
      <c r="D59" s="30" t="s">
        <v>373</v>
      </c>
    </row>
    <row r="60" spans="2:8" x14ac:dyDescent="0.35">
      <c r="B60" s="29" t="s">
        <v>374</v>
      </c>
      <c r="C60" s="31">
        <v>0.20200000000000001</v>
      </c>
      <c r="D60" s="31">
        <v>0.23699999999999999</v>
      </c>
    </row>
    <row r="61" spans="2:8" x14ac:dyDescent="0.35">
      <c r="B61" s="29" t="s">
        <v>375</v>
      </c>
      <c r="C61" s="31">
        <v>0.27900000000000003</v>
      </c>
      <c r="D61" s="31">
        <v>0.31</v>
      </c>
    </row>
    <row r="62" spans="2:8" x14ac:dyDescent="0.35">
      <c r="B62" s="29" t="s">
        <v>376</v>
      </c>
      <c r="C62" s="31">
        <v>0.33</v>
      </c>
      <c r="D62" s="31">
        <v>0.33</v>
      </c>
    </row>
    <row r="63" spans="2:8" x14ac:dyDescent="0.35">
      <c r="B63" s="29" t="s">
        <v>377</v>
      </c>
      <c r="C63" s="31">
        <v>0.249</v>
      </c>
      <c r="D63" s="31">
        <v>0.29899999999999999</v>
      </c>
    </row>
    <row r="64" spans="2:8" x14ac:dyDescent="0.35">
      <c r="B64" s="29" t="s">
        <v>378</v>
      </c>
      <c r="C64" s="31">
        <v>0.26700000000000002</v>
      </c>
      <c r="D64" s="31">
        <v>0.30499999999999999</v>
      </c>
    </row>
    <row r="65" spans="2:5" x14ac:dyDescent="0.35">
      <c r="B65" s="29" t="s">
        <v>379</v>
      </c>
      <c r="C65" s="31">
        <v>0.23100000000000001</v>
      </c>
      <c r="D65" s="32"/>
    </row>
    <row r="66" spans="2:5" x14ac:dyDescent="0.35">
      <c r="B66" s="29" t="s">
        <v>380</v>
      </c>
      <c r="C66" s="33">
        <v>0</v>
      </c>
      <c r="D66" s="31">
        <v>0.182</v>
      </c>
    </row>
    <row r="67" spans="2:5" x14ac:dyDescent="0.35">
      <c r="B67" s="29" t="s">
        <v>360</v>
      </c>
      <c r="C67" s="33">
        <v>0</v>
      </c>
      <c r="D67" s="31">
        <v>0.156</v>
      </c>
    </row>
    <row r="68" spans="2:5" x14ac:dyDescent="0.35">
      <c r="B68" s="29" t="s">
        <v>381</v>
      </c>
      <c r="C68" s="33">
        <v>0</v>
      </c>
      <c r="D68" s="31">
        <v>0.20599999999999999</v>
      </c>
    </row>
    <row r="69" spans="2:5" x14ac:dyDescent="0.35">
      <c r="B69" s="29" t="s">
        <v>353</v>
      </c>
      <c r="C69" s="31">
        <v>0.35399999999999998</v>
      </c>
      <c r="D69" s="31">
        <v>0.39300000000000002</v>
      </c>
    </row>
    <row r="70" spans="2:5" x14ac:dyDescent="0.35">
      <c r="B70" s="29" t="s">
        <v>382</v>
      </c>
      <c r="C70" s="31">
        <v>0.34100000000000003</v>
      </c>
      <c r="D70" s="31">
        <v>0.38</v>
      </c>
    </row>
    <row r="71" spans="2:5" x14ac:dyDescent="0.35">
      <c r="B71" s="29" t="s">
        <v>383</v>
      </c>
      <c r="C71" s="31">
        <v>0.34599999999999997</v>
      </c>
      <c r="D71" s="31">
        <v>0.38500000000000001</v>
      </c>
    </row>
    <row r="72" spans="2:5" x14ac:dyDescent="0.35">
      <c r="B72" s="29" t="s">
        <v>356</v>
      </c>
      <c r="C72" s="31">
        <v>0.36399999999999999</v>
      </c>
      <c r="D72" s="31">
        <v>0.375</v>
      </c>
    </row>
    <row r="75" spans="2:5" x14ac:dyDescent="0.35">
      <c r="B75" s="34" t="s">
        <v>384</v>
      </c>
      <c r="C75" s="25">
        <v>11.2</v>
      </c>
      <c r="D75" s="35" t="s">
        <v>385</v>
      </c>
    </row>
    <row r="77" spans="2:5" x14ac:dyDescent="0.35">
      <c r="B77" t="s">
        <v>422</v>
      </c>
    </row>
    <row r="78" spans="2:5" x14ac:dyDescent="0.35">
      <c r="B78" s="939"/>
      <c r="C78" s="940"/>
      <c r="D78" s="937" t="s">
        <v>390</v>
      </c>
      <c r="E78" s="938"/>
    </row>
    <row r="79" spans="2:5" x14ac:dyDescent="0.35">
      <c r="B79" s="939" t="s">
        <v>391</v>
      </c>
      <c r="C79" s="940"/>
      <c r="D79" s="36" t="s">
        <v>392</v>
      </c>
      <c r="E79" s="36" t="s">
        <v>393</v>
      </c>
    </row>
    <row r="80" spans="2:5" x14ac:dyDescent="0.35">
      <c r="B80" s="945" t="s">
        <v>394</v>
      </c>
      <c r="C80" s="37" t="s">
        <v>395</v>
      </c>
      <c r="D80" s="38" t="s">
        <v>396</v>
      </c>
      <c r="E80" s="38" t="s">
        <v>397</v>
      </c>
    </row>
    <row r="81" spans="2:5" x14ac:dyDescent="0.35">
      <c r="B81" s="946"/>
      <c r="C81" s="39" t="s">
        <v>398</v>
      </c>
      <c r="D81" s="40" t="s">
        <v>399</v>
      </c>
      <c r="E81" s="40" t="s">
        <v>400</v>
      </c>
    </row>
    <row r="82" spans="2:5" x14ac:dyDescent="0.35">
      <c r="B82" s="941" t="s">
        <v>374</v>
      </c>
      <c r="C82" s="942"/>
      <c r="D82" s="38" t="s">
        <v>401</v>
      </c>
      <c r="E82" s="38" t="s">
        <v>402</v>
      </c>
    </row>
    <row r="83" spans="2:5" x14ac:dyDescent="0.35">
      <c r="B83" s="943" t="s">
        <v>403</v>
      </c>
      <c r="C83" s="944"/>
      <c r="D83" s="40" t="s">
        <v>404</v>
      </c>
      <c r="E83" s="40" t="s">
        <v>405</v>
      </c>
    </row>
    <row r="84" spans="2:5" x14ac:dyDescent="0.35">
      <c r="B84" s="941" t="s">
        <v>406</v>
      </c>
      <c r="C84" s="942"/>
      <c r="D84" s="38" t="s">
        <v>407</v>
      </c>
      <c r="E84" s="38" t="s">
        <v>408</v>
      </c>
    </row>
    <row r="85" spans="2:5" x14ac:dyDescent="0.35">
      <c r="B85" s="943" t="s">
        <v>409</v>
      </c>
      <c r="C85" s="944"/>
      <c r="D85" s="40" t="s">
        <v>410</v>
      </c>
      <c r="E85" s="40" t="s">
        <v>411</v>
      </c>
    </row>
    <row r="86" spans="2:5" x14ac:dyDescent="0.35">
      <c r="B86" s="941" t="s">
        <v>412</v>
      </c>
      <c r="C86" s="942"/>
      <c r="D86" s="38" t="s">
        <v>413</v>
      </c>
      <c r="E86" s="38" t="s">
        <v>414</v>
      </c>
    </row>
    <row r="87" spans="2:5" x14ac:dyDescent="0.35">
      <c r="B87" s="943" t="s">
        <v>326</v>
      </c>
      <c r="C87" s="944"/>
      <c r="D87" s="40" t="s">
        <v>415</v>
      </c>
      <c r="E87" s="40" t="s">
        <v>416</v>
      </c>
    </row>
    <row r="88" spans="2:5" x14ac:dyDescent="0.35">
      <c r="B88" s="941" t="s">
        <v>417</v>
      </c>
      <c r="C88" s="942"/>
      <c r="D88" s="38" t="s">
        <v>418</v>
      </c>
      <c r="E88" s="38" t="s">
        <v>419</v>
      </c>
    </row>
    <row r="89" spans="2:5" x14ac:dyDescent="0.35">
      <c r="B89" s="943" t="s">
        <v>311</v>
      </c>
      <c r="C89" s="944"/>
      <c r="D89" s="40" t="s">
        <v>420</v>
      </c>
      <c r="E89" s="40" t="s">
        <v>421</v>
      </c>
    </row>
  </sheetData>
  <mergeCells count="34">
    <mergeCell ref="B13:B14"/>
    <mergeCell ref="C13:C14"/>
    <mergeCell ref="D13:D14"/>
    <mergeCell ref="F13:F14"/>
    <mergeCell ref="B15:B16"/>
    <mergeCell ref="B3:H3"/>
    <mergeCell ref="B5:B6"/>
    <mergeCell ref="B7:B8"/>
    <mergeCell ref="B9:B10"/>
    <mergeCell ref="B11:B12"/>
    <mergeCell ref="C11:C12"/>
    <mergeCell ref="D11:D12"/>
    <mergeCell ref="F11:F12"/>
    <mergeCell ref="B31:B32"/>
    <mergeCell ref="B47:B48"/>
    <mergeCell ref="B49:B50"/>
    <mergeCell ref="B78:C78"/>
    <mergeCell ref="B17:B18"/>
    <mergeCell ref="B19:B20"/>
    <mergeCell ref="B21:B22"/>
    <mergeCell ref="B24:B25"/>
    <mergeCell ref="B26:B27"/>
    <mergeCell ref="B28:B29"/>
    <mergeCell ref="D78:E78"/>
    <mergeCell ref="B79:C79"/>
    <mergeCell ref="B88:C88"/>
    <mergeCell ref="B89:C89"/>
    <mergeCell ref="B82:C82"/>
    <mergeCell ref="B83:C83"/>
    <mergeCell ref="B84:C84"/>
    <mergeCell ref="B85:C85"/>
    <mergeCell ref="B86:C86"/>
    <mergeCell ref="B87:C87"/>
    <mergeCell ref="B80:B8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1C03D-1EFE-42A5-A0C8-F19E2E39F315}">
  <dimension ref="A1:V66"/>
  <sheetViews>
    <sheetView showGridLines="0" topLeftCell="F5" zoomScale="50" zoomScaleNormal="50" workbookViewId="0">
      <selection activeCell="V17" sqref="V17"/>
    </sheetView>
  </sheetViews>
  <sheetFormatPr defaultRowHeight="14.5" outlineLevelRow="1" x14ac:dyDescent="0.35"/>
  <cols>
    <col min="1" max="3" width="1.7265625" customWidth="1"/>
    <col min="4" max="4" width="59.81640625" bestFit="1" customWidth="1"/>
    <col min="5" max="6" width="15" customWidth="1"/>
    <col min="7" max="7" width="21.26953125" bestFit="1" customWidth="1"/>
    <col min="8" max="22" width="19" customWidth="1"/>
    <col min="23" max="23" width="9.54296875" customWidth="1"/>
    <col min="24" max="24" width="23.26953125" bestFit="1" customWidth="1"/>
    <col min="25" max="25" width="16.7265625" bestFit="1" customWidth="1"/>
    <col min="26" max="26" width="16" bestFit="1" customWidth="1"/>
    <col min="27" max="27" width="11.81640625" bestFit="1" customWidth="1"/>
    <col min="28" max="28" width="10.1796875" bestFit="1" customWidth="1"/>
    <col min="29" max="30" width="22.7265625" customWidth="1"/>
  </cols>
  <sheetData>
    <row r="1" spans="4:22" s="1" customFormat="1" ht="76.900000000000006" customHeight="1" x14ac:dyDescent="0.35">
      <c r="G1" s="3"/>
      <c r="H1" s="2"/>
      <c r="I1" s="12"/>
      <c r="J1" s="2"/>
    </row>
    <row r="2" spans="4:22" s="1" customFormat="1" x14ac:dyDescent="0.35">
      <c r="H2" s="2"/>
      <c r="I2" s="12"/>
      <c r="J2" s="2"/>
    </row>
    <row r="3" spans="4:22" s="1" customFormat="1" ht="20.5" x14ac:dyDescent="0.45">
      <c r="D3" s="4" t="s">
        <v>985</v>
      </c>
      <c r="E3" s="4"/>
      <c r="F3" s="4"/>
      <c r="H3" s="2"/>
      <c r="I3" s="12"/>
      <c r="J3" s="2"/>
    </row>
    <row r="4" spans="4:22" s="1" customFormat="1" ht="15" thickBot="1" x14ac:dyDescent="0.4">
      <c r="H4" s="2"/>
      <c r="I4" s="12"/>
      <c r="J4" s="2"/>
    </row>
    <row r="5" spans="4:22" s="1" customFormat="1" x14ac:dyDescent="0.35">
      <c r="D5" s="203" t="s">
        <v>2</v>
      </c>
      <c r="E5" s="286"/>
      <c r="F5" s="286"/>
      <c r="G5" s="284" t="s">
        <v>1002</v>
      </c>
      <c r="H5" s="2"/>
      <c r="I5" s="12"/>
      <c r="J5" s="2"/>
    </row>
    <row r="6" spans="4:22" s="1" customFormat="1" x14ac:dyDescent="0.35">
      <c r="D6" s="204" t="s">
        <v>4</v>
      </c>
      <c r="E6" s="287"/>
      <c r="F6" s="287"/>
      <c r="G6" s="256">
        <v>11003900013</v>
      </c>
      <c r="H6" s="2"/>
      <c r="I6" s="12"/>
      <c r="J6" s="2"/>
    </row>
    <row r="7" spans="4:22" s="1" customFormat="1" ht="16" thickBot="1" x14ac:dyDescent="0.4">
      <c r="D7" s="205" t="s">
        <v>3</v>
      </c>
      <c r="E7" s="288"/>
      <c r="F7" s="288"/>
      <c r="G7" s="285">
        <v>2020</v>
      </c>
      <c r="H7" s="2"/>
      <c r="I7" s="12"/>
      <c r="J7" s="2"/>
    </row>
    <row r="8" spans="4:22" s="1" customFormat="1" x14ac:dyDescent="0.35">
      <c r="H8" s="2"/>
      <c r="I8" s="12"/>
      <c r="J8" s="2"/>
    </row>
    <row r="9" spans="4:22" s="1" customFormat="1" ht="15" thickBot="1" x14ac:dyDescent="0.4">
      <c r="H9" s="1" t="e">
        <f>SUM(H11:H12)/1000</f>
        <v>#REF!</v>
      </c>
      <c r="I9" s="12"/>
      <c r="J9" s="2"/>
      <c r="M9" s="1" t="e">
        <f>SUM(M11:M12)/1000</f>
        <v>#REF!</v>
      </c>
      <c r="R9" s="1" t="e">
        <f>SUM(R11:R12)/1000</f>
        <v>#REF!</v>
      </c>
    </row>
    <row r="10" spans="4:22" ht="44" thickBot="1" x14ac:dyDescent="0.4">
      <c r="D10" s="267" t="s">
        <v>9</v>
      </c>
      <c r="E10" s="289"/>
      <c r="F10" s="289"/>
      <c r="G10" s="266">
        <v>2019</v>
      </c>
      <c r="H10" s="266">
        <v>2020</v>
      </c>
      <c r="I10" s="266">
        <v>2021</v>
      </c>
      <c r="J10" s="266">
        <v>2022</v>
      </c>
      <c r="K10" s="266">
        <v>2023</v>
      </c>
      <c r="L10" s="266">
        <v>2024</v>
      </c>
      <c r="M10" s="266">
        <v>2025</v>
      </c>
      <c r="N10" s="266">
        <v>2026</v>
      </c>
      <c r="O10" s="266">
        <v>2027</v>
      </c>
      <c r="P10" s="266">
        <v>2028</v>
      </c>
      <c r="Q10" s="266">
        <v>2029</v>
      </c>
      <c r="R10" s="266">
        <v>2030</v>
      </c>
      <c r="S10" s="280">
        <f>R10+5</f>
        <v>2035</v>
      </c>
      <c r="T10" s="280">
        <f t="shared" ref="T10:V10" si="0">S10+5</f>
        <v>2040</v>
      </c>
      <c r="U10" s="280">
        <f t="shared" si="0"/>
        <v>2045</v>
      </c>
      <c r="V10" s="265">
        <f t="shared" si="0"/>
        <v>2050</v>
      </c>
    </row>
    <row r="11" spans="4:22" s="213" customFormat="1" ht="21" x14ac:dyDescent="0.35">
      <c r="D11" s="268" t="s">
        <v>904</v>
      </c>
      <c r="E11" s="290"/>
      <c r="F11" s="290"/>
      <c r="G11" s="271">
        <f>SUMIF($A$46:$A$55,$D11,G$46:G$55)</f>
        <v>0</v>
      </c>
      <c r="H11" s="271" t="e">
        <f t="shared" ref="H11:V11" si="1">SUMIF($A$46:$A$55,$D11,H$46:H$55)</f>
        <v>#REF!</v>
      </c>
      <c r="I11" s="271">
        <f t="shared" si="1"/>
        <v>0</v>
      </c>
      <c r="J11" s="271" t="e">
        <f t="shared" si="1"/>
        <v>#REF!</v>
      </c>
      <c r="K11" s="271" t="e">
        <f t="shared" si="1"/>
        <v>#REF!</v>
      </c>
      <c r="L11" s="271" t="e">
        <f t="shared" si="1"/>
        <v>#REF!</v>
      </c>
      <c r="M11" s="271" t="e">
        <f t="shared" si="1"/>
        <v>#REF!</v>
      </c>
      <c r="N11" s="271" t="e">
        <f t="shared" si="1"/>
        <v>#REF!</v>
      </c>
      <c r="O11" s="271" t="e">
        <f t="shared" si="1"/>
        <v>#REF!</v>
      </c>
      <c r="P11" s="271" t="e">
        <f t="shared" si="1"/>
        <v>#REF!</v>
      </c>
      <c r="Q11" s="271" t="e">
        <f t="shared" si="1"/>
        <v>#REF!</v>
      </c>
      <c r="R11" s="271" t="e">
        <f t="shared" si="1"/>
        <v>#REF!</v>
      </c>
      <c r="S11" s="271" t="e">
        <f t="shared" si="1"/>
        <v>#REF!</v>
      </c>
      <c r="T11" s="271" t="e">
        <f t="shared" si="1"/>
        <v>#REF!</v>
      </c>
      <c r="U11" s="271" t="e">
        <f t="shared" si="1"/>
        <v>#REF!</v>
      </c>
      <c r="V11" s="272" t="e">
        <f t="shared" si="1"/>
        <v>#REF!</v>
      </c>
    </row>
    <row r="12" spans="4:22" s="213" customFormat="1" ht="21" x14ac:dyDescent="0.35">
      <c r="D12" s="269" t="s">
        <v>905</v>
      </c>
      <c r="E12" s="291"/>
      <c r="F12" s="291"/>
      <c r="G12" s="273">
        <f t="shared" ref="G12:V13" si="2">SUMIF($A$29:$A$43,$D12,G$29:G$43)</f>
        <v>0</v>
      </c>
      <c r="H12" s="273">
        <f t="shared" si="2"/>
        <v>0</v>
      </c>
      <c r="I12" s="273">
        <f t="shared" si="2"/>
        <v>0</v>
      </c>
      <c r="J12" s="273">
        <f t="shared" si="2"/>
        <v>0</v>
      </c>
      <c r="K12" s="273">
        <f t="shared" si="2"/>
        <v>0</v>
      </c>
      <c r="L12" s="273">
        <f t="shared" si="2"/>
        <v>0</v>
      </c>
      <c r="M12" s="273">
        <f t="shared" si="2"/>
        <v>0</v>
      </c>
      <c r="N12" s="273">
        <f t="shared" si="2"/>
        <v>0</v>
      </c>
      <c r="O12" s="273">
        <f t="shared" si="2"/>
        <v>0</v>
      </c>
      <c r="P12" s="273">
        <f t="shared" si="2"/>
        <v>0</v>
      </c>
      <c r="Q12" s="273">
        <f t="shared" si="2"/>
        <v>0</v>
      </c>
      <c r="R12" s="273">
        <f t="shared" si="2"/>
        <v>0</v>
      </c>
      <c r="S12" s="273">
        <f t="shared" si="2"/>
        <v>0</v>
      </c>
      <c r="T12" s="273">
        <f t="shared" si="2"/>
        <v>0</v>
      </c>
      <c r="U12" s="273">
        <f t="shared" si="2"/>
        <v>0</v>
      </c>
      <c r="V12" s="292">
        <f t="shared" si="2"/>
        <v>0</v>
      </c>
    </row>
    <row r="13" spans="4:22" s="213" customFormat="1" ht="21.5" thickBot="1" x14ac:dyDescent="0.4">
      <c r="D13" s="270" t="s">
        <v>906</v>
      </c>
      <c r="E13" s="293"/>
      <c r="F13" s="293"/>
      <c r="G13" s="274">
        <f t="shared" si="2"/>
        <v>0</v>
      </c>
      <c r="H13" s="274">
        <f t="shared" si="2"/>
        <v>0</v>
      </c>
      <c r="I13" s="274">
        <f t="shared" si="2"/>
        <v>0</v>
      </c>
      <c r="J13" s="274">
        <f t="shared" si="2"/>
        <v>0</v>
      </c>
      <c r="K13" s="274">
        <f t="shared" si="2"/>
        <v>0</v>
      </c>
      <c r="L13" s="274">
        <f t="shared" si="2"/>
        <v>0</v>
      </c>
      <c r="M13" s="274">
        <f t="shared" si="2"/>
        <v>0</v>
      </c>
      <c r="N13" s="274">
        <f t="shared" si="2"/>
        <v>0</v>
      </c>
      <c r="O13" s="274">
        <f t="shared" si="2"/>
        <v>0</v>
      </c>
      <c r="P13" s="274">
        <f t="shared" si="2"/>
        <v>0</v>
      </c>
      <c r="Q13" s="274">
        <f t="shared" si="2"/>
        <v>0</v>
      </c>
      <c r="R13" s="274">
        <f t="shared" si="2"/>
        <v>0</v>
      </c>
      <c r="S13" s="274">
        <f t="shared" si="2"/>
        <v>0</v>
      </c>
      <c r="T13" s="274">
        <f t="shared" si="2"/>
        <v>0</v>
      </c>
      <c r="U13" s="274">
        <f t="shared" si="2"/>
        <v>0</v>
      </c>
      <c r="V13" s="294">
        <f t="shared" si="2"/>
        <v>0</v>
      </c>
    </row>
    <row r="14" spans="4:22" s="213" customFormat="1" ht="21.5" thickBot="1" x14ac:dyDescent="0.4">
      <c r="D14" s="214"/>
      <c r="E14" s="214"/>
      <c r="F14" s="214"/>
      <c r="G14" s="216"/>
    </row>
    <row r="15" spans="4:22" s="213" customFormat="1" ht="21.5" thickBot="1" x14ac:dyDescent="0.4">
      <c r="D15" s="215" t="s">
        <v>907</v>
      </c>
      <c r="E15" s="295"/>
      <c r="F15" s="295"/>
      <c r="G15" s="260">
        <f>SUM(G11:G13)</f>
        <v>0</v>
      </c>
      <c r="H15" s="260" t="e">
        <f t="shared" ref="H15:V15" si="3">SUM(H11:H13)</f>
        <v>#REF!</v>
      </c>
      <c r="I15" s="260">
        <f t="shared" si="3"/>
        <v>0</v>
      </c>
      <c r="J15" s="260" t="e">
        <f t="shared" si="3"/>
        <v>#REF!</v>
      </c>
      <c r="K15" s="260" t="e">
        <f t="shared" si="3"/>
        <v>#REF!</v>
      </c>
      <c r="L15" s="260" t="e">
        <f t="shared" si="3"/>
        <v>#REF!</v>
      </c>
      <c r="M15" s="260" t="e">
        <f t="shared" si="3"/>
        <v>#REF!</v>
      </c>
      <c r="N15" s="260" t="e">
        <f t="shared" si="3"/>
        <v>#REF!</v>
      </c>
      <c r="O15" s="260" t="e">
        <f t="shared" si="3"/>
        <v>#REF!</v>
      </c>
      <c r="P15" s="260" t="e">
        <f t="shared" si="3"/>
        <v>#REF!</v>
      </c>
      <c r="Q15" s="260" t="e">
        <f t="shared" si="3"/>
        <v>#REF!</v>
      </c>
      <c r="R15" s="260" t="e">
        <f t="shared" si="3"/>
        <v>#REF!</v>
      </c>
      <c r="S15" s="260" t="e">
        <f t="shared" si="3"/>
        <v>#REF!</v>
      </c>
      <c r="T15" s="260" t="e">
        <f t="shared" si="3"/>
        <v>#REF!</v>
      </c>
      <c r="U15" s="260" t="e">
        <f t="shared" si="3"/>
        <v>#REF!</v>
      </c>
      <c r="V15" s="260" t="e">
        <f t="shared" si="3"/>
        <v>#REF!</v>
      </c>
    </row>
    <row r="16" spans="4:22" x14ac:dyDescent="0.35">
      <c r="D16" t="s">
        <v>997</v>
      </c>
      <c r="G16" s="257">
        <f>G15/1000</f>
        <v>0</v>
      </c>
      <c r="H16" s="257" t="e">
        <f t="shared" ref="H16:V16" si="4">H15/1000</f>
        <v>#REF!</v>
      </c>
      <c r="I16" s="257">
        <f t="shared" si="4"/>
        <v>0</v>
      </c>
      <c r="J16" s="257" t="e">
        <f t="shared" si="4"/>
        <v>#REF!</v>
      </c>
      <c r="K16" s="257" t="e">
        <f t="shared" si="4"/>
        <v>#REF!</v>
      </c>
      <c r="L16" s="257" t="e">
        <f t="shared" si="4"/>
        <v>#REF!</v>
      </c>
      <c r="M16" s="257" t="e">
        <f t="shared" si="4"/>
        <v>#REF!</v>
      </c>
      <c r="N16" s="257" t="e">
        <f t="shared" si="4"/>
        <v>#REF!</v>
      </c>
      <c r="O16" s="257" t="e">
        <f t="shared" si="4"/>
        <v>#REF!</v>
      </c>
      <c r="P16" s="257" t="e">
        <f t="shared" si="4"/>
        <v>#REF!</v>
      </c>
      <c r="Q16" s="257" t="e">
        <f t="shared" si="4"/>
        <v>#REF!</v>
      </c>
      <c r="R16" s="257" t="e">
        <f t="shared" si="4"/>
        <v>#REF!</v>
      </c>
      <c r="S16" s="257" t="e">
        <f t="shared" si="4"/>
        <v>#REF!</v>
      </c>
      <c r="T16" s="257" t="e">
        <f t="shared" si="4"/>
        <v>#REF!</v>
      </c>
      <c r="U16" s="257" t="e">
        <f t="shared" si="4"/>
        <v>#REF!</v>
      </c>
      <c r="V16" s="257" t="e">
        <f t="shared" si="4"/>
        <v>#REF!</v>
      </c>
    </row>
    <row r="17" spans="4:22" x14ac:dyDescent="0.35">
      <c r="G17" s="258">
        <f>SUM(G11:G12)/1000</f>
        <v>0</v>
      </c>
      <c r="H17" s="258" t="e">
        <f t="shared" ref="H17:V17" si="5">SUM(H11:H12)/1000</f>
        <v>#REF!</v>
      </c>
      <c r="I17" s="258">
        <f t="shared" si="5"/>
        <v>0</v>
      </c>
      <c r="J17" s="258" t="e">
        <f t="shared" si="5"/>
        <v>#REF!</v>
      </c>
      <c r="K17" s="258" t="e">
        <f t="shared" si="5"/>
        <v>#REF!</v>
      </c>
      <c r="L17" s="258" t="e">
        <f t="shared" si="5"/>
        <v>#REF!</v>
      </c>
      <c r="M17" s="258" t="e">
        <f t="shared" si="5"/>
        <v>#REF!</v>
      </c>
      <c r="N17" s="258" t="e">
        <f t="shared" si="5"/>
        <v>#REF!</v>
      </c>
      <c r="O17" s="258" t="e">
        <f t="shared" si="5"/>
        <v>#REF!</v>
      </c>
      <c r="P17" s="258" t="e">
        <f t="shared" si="5"/>
        <v>#REF!</v>
      </c>
      <c r="Q17" s="258" t="e">
        <f t="shared" si="5"/>
        <v>#REF!</v>
      </c>
      <c r="R17" s="258" t="e">
        <f t="shared" si="5"/>
        <v>#REF!</v>
      </c>
      <c r="S17" s="258" t="e">
        <f t="shared" si="5"/>
        <v>#REF!</v>
      </c>
      <c r="T17" s="258" t="e">
        <f t="shared" si="5"/>
        <v>#REF!</v>
      </c>
      <c r="U17" s="258" t="e">
        <f t="shared" si="5"/>
        <v>#REF!</v>
      </c>
      <c r="V17" s="258" t="e">
        <f t="shared" si="5"/>
        <v>#REF!</v>
      </c>
    </row>
    <row r="18" spans="4:22" ht="15" thickBot="1" x14ac:dyDescent="0.4">
      <c r="G18">
        <v>0.02</v>
      </c>
    </row>
    <row r="19" spans="4:22" ht="15" thickBot="1" x14ac:dyDescent="0.4">
      <c r="D19" s="261" t="s">
        <v>993</v>
      </c>
      <c r="E19" s="296"/>
      <c r="F19" s="296"/>
      <c r="G19" s="262">
        <v>2019</v>
      </c>
      <c r="H19" s="262">
        <v>2020</v>
      </c>
      <c r="I19" s="262">
        <v>2021</v>
      </c>
      <c r="J19" s="262">
        <v>2022</v>
      </c>
      <c r="K19" s="262">
        <v>2023</v>
      </c>
      <c r="L19" s="262">
        <v>2024</v>
      </c>
      <c r="M19" s="262">
        <v>2025</v>
      </c>
      <c r="N19" s="262">
        <v>2026</v>
      </c>
      <c r="O19" s="262">
        <v>2027</v>
      </c>
      <c r="P19" s="262">
        <v>2028</v>
      </c>
      <c r="Q19" s="262">
        <v>2029</v>
      </c>
      <c r="R19" s="262">
        <v>2030</v>
      </c>
      <c r="S19" s="281">
        <f>R19+5</f>
        <v>2035</v>
      </c>
      <c r="T19" s="281">
        <f t="shared" ref="T19:V19" si="6">S19+5</f>
        <v>2040</v>
      </c>
      <c r="U19" s="281">
        <f t="shared" si="6"/>
        <v>2045</v>
      </c>
      <c r="V19" s="264">
        <f t="shared" si="6"/>
        <v>2050</v>
      </c>
    </row>
    <row r="20" spans="4:22" ht="15" hidden="1" outlineLevel="1" thickBot="1" x14ac:dyDescent="0.4">
      <c r="D20" s="201"/>
      <c r="E20" s="297"/>
      <c r="F20" s="297"/>
      <c r="G20" s="298"/>
      <c r="H20" s="298"/>
      <c r="I20" s="299"/>
      <c r="J20" s="300"/>
      <c r="K20" s="301"/>
      <c r="L20" s="301"/>
      <c r="M20" s="302"/>
      <c r="N20" s="302"/>
      <c r="O20" s="302"/>
      <c r="P20" s="302"/>
      <c r="Q20" s="302"/>
      <c r="R20" s="302"/>
      <c r="S20" s="302"/>
      <c r="T20" s="302"/>
      <c r="U20" s="302"/>
      <c r="V20" s="303"/>
    </row>
    <row r="21" spans="4:22" ht="15" hidden="1" outlineLevel="1" thickBot="1" x14ac:dyDescent="0.4">
      <c r="D21" s="200"/>
      <c r="E21" s="304"/>
      <c r="F21" s="304"/>
      <c r="G21" s="298"/>
      <c r="H21" s="298"/>
      <c r="I21" s="278"/>
      <c r="J21" s="305"/>
      <c r="K21" s="263"/>
      <c r="L21" s="263"/>
      <c r="M21" s="275"/>
      <c r="N21" s="275"/>
      <c r="O21" s="275"/>
      <c r="P21" s="275"/>
      <c r="Q21" s="275"/>
      <c r="R21" s="275"/>
      <c r="S21" s="275"/>
      <c r="T21" s="275"/>
      <c r="U21" s="275"/>
      <c r="V21" s="306"/>
    </row>
    <row r="22" spans="4:22" ht="15" hidden="1" outlineLevel="1" thickBot="1" x14ac:dyDescent="0.4">
      <c r="D22" s="200"/>
      <c r="E22" s="304"/>
      <c r="F22" s="304"/>
      <c r="G22" s="298"/>
      <c r="H22" s="298"/>
      <c r="I22" s="278"/>
      <c r="J22" s="305"/>
      <c r="K22" s="263"/>
      <c r="L22" s="263"/>
      <c r="M22" s="275"/>
      <c r="N22" s="275"/>
      <c r="O22" s="275"/>
      <c r="P22" s="275"/>
      <c r="Q22" s="275"/>
      <c r="R22" s="275"/>
      <c r="S22" s="275"/>
      <c r="T22" s="275"/>
      <c r="U22" s="275"/>
      <c r="V22" s="306"/>
    </row>
    <row r="23" spans="4:22" ht="15" hidden="1" outlineLevel="1" thickBot="1" x14ac:dyDescent="0.4">
      <c r="D23" s="200"/>
      <c r="E23" s="304"/>
      <c r="F23" s="304"/>
      <c r="G23" s="298"/>
      <c r="H23" s="298"/>
      <c r="I23" s="278"/>
      <c r="J23" s="305"/>
      <c r="K23" s="263"/>
      <c r="L23" s="263"/>
      <c r="M23" s="275"/>
      <c r="N23" s="275"/>
      <c r="O23" s="275"/>
      <c r="P23" s="275"/>
      <c r="Q23" s="275"/>
      <c r="R23" s="275"/>
      <c r="S23" s="275"/>
      <c r="T23" s="275"/>
      <c r="U23" s="275"/>
      <c r="V23" s="306"/>
    </row>
    <row r="24" spans="4:22" ht="15" hidden="1" outlineLevel="1" thickBot="1" x14ac:dyDescent="0.4">
      <c r="D24" s="202"/>
      <c r="E24" s="307"/>
      <c r="F24" s="307"/>
      <c r="G24" s="298"/>
      <c r="H24" s="298"/>
      <c r="I24" s="279"/>
      <c r="J24" s="308"/>
      <c r="K24" s="277"/>
      <c r="L24" s="277"/>
      <c r="M24" s="309"/>
      <c r="N24" s="309"/>
      <c r="O24" s="309"/>
      <c r="P24" s="309"/>
      <c r="Q24" s="309"/>
      <c r="R24" s="309"/>
      <c r="S24" s="309"/>
      <c r="T24" s="309"/>
      <c r="U24" s="309"/>
      <c r="V24" s="310"/>
    </row>
    <row r="25" spans="4:22" ht="15" collapsed="1" thickBot="1" x14ac:dyDescent="0.4">
      <c r="D25" s="311" t="s">
        <v>994</v>
      </c>
      <c r="E25" s="312"/>
      <c r="F25" s="312"/>
      <c r="G25" s="313">
        <v>65820.457999999999</v>
      </c>
      <c r="H25" s="313">
        <v>82877.129000000001</v>
      </c>
      <c r="I25" s="276">
        <f>H25*(1+$G$18)</f>
        <v>84534.671580000009</v>
      </c>
      <c r="J25" s="276">
        <f t="shared" ref="J25:U25" si="7">I25*(1+$G$18)</f>
        <v>86225.365011600006</v>
      </c>
      <c r="K25" s="276">
        <f t="shared" si="7"/>
        <v>87949.872311832005</v>
      </c>
      <c r="L25" s="276">
        <f t="shared" si="7"/>
        <v>89708.869758068642</v>
      </c>
      <c r="M25" s="276">
        <f>L25*(1+$G$18)</f>
        <v>91503.047153230014</v>
      </c>
      <c r="N25" s="276">
        <f t="shared" si="7"/>
        <v>93333.108096294614</v>
      </c>
      <c r="O25" s="276">
        <f t="shared" si="7"/>
        <v>95199.770258220509</v>
      </c>
      <c r="P25" s="276">
        <f t="shared" si="7"/>
        <v>97103.765663384926</v>
      </c>
      <c r="Q25" s="276">
        <f t="shared" si="7"/>
        <v>99045.840976652631</v>
      </c>
      <c r="R25" s="276">
        <f>Q25*(1+$G$18)</f>
        <v>101026.75779618569</v>
      </c>
      <c r="S25" s="276">
        <f t="shared" si="7"/>
        <v>103047.2929521094</v>
      </c>
      <c r="T25" s="276">
        <f t="shared" si="7"/>
        <v>105108.23881115159</v>
      </c>
      <c r="U25" s="276">
        <f t="shared" si="7"/>
        <v>107210.40358737462</v>
      </c>
      <c r="V25" s="329">
        <f>U25*(1+$G$18)</f>
        <v>109354.61165912211</v>
      </c>
    </row>
    <row r="26" spans="4:22" x14ac:dyDescent="0.35">
      <c r="M26" s="330">
        <f>L25*$G$18</f>
        <v>1794.1773951613729</v>
      </c>
      <c r="N26" s="330">
        <f t="shared" ref="N26:V26" si="8">M25*$G$18</f>
        <v>1830.0609430646002</v>
      </c>
      <c r="O26" s="330">
        <f t="shared" si="8"/>
        <v>1866.6621619258924</v>
      </c>
      <c r="P26" s="330">
        <f t="shared" si="8"/>
        <v>1903.9954051644102</v>
      </c>
      <c r="Q26" s="330">
        <f t="shared" si="8"/>
        <v>1942.0753132676984</v>
      </c>
      <c r="R26" s="330">
        <f t="shared" si="8"/>
        <v>1980.9168195330526</v>
      </c>
      <c r="S26" s="330">
        <f t="shared" si="8"/>
        <v>2020.5351559237138</v>
      </c>
      <c r="T26" s="330">
        <f t="shared" si="8"/>
        <v>2060.9458590421882</v>
      </c>
      <c r="U26" s="330">
        <f t="shared" si="8"/>
        <v>2102.1647762230318</v>
      </c>
      <c r="V26" s="330">
        <f t="shared" si="8"/>
        <v>2144.2080717474923</v>
      </c>
    </row>
    <row r="27" spans="4:22" x14ac:dyDescent="0.35">
      <c r="I27" s="315"/>
      <c r="J27" s="315"/>
      <c r="N27" s="1"/>
      <c r="O27" s="314"/>
      <c r="P27" s="314"/>
      <c r="Q27" s="314"/>
      <c r="R27" s="314"/>
      <c r="S27" s="314"/>
      <c r="T27" s="314"/>
      <c r="U27" s="314"/>
    </row>
    <row r="28" spans="4:22" ht="15" thickBot="1" x14ac:dyDescent="0.4">
      <c r="D28" s="6" t="s">
        <v>1034</v>
      </c>
      <c r="E28" t="s">
        <v>996</v>
      </c>
      <c r="I28" s="316">
        <v>4</v>
      </c>
      <c r="J28" s="316">
        <f>I28+1</f>
        <v>5</v>
      </c>
      <c r="K28" s="316">
        <f t="shared" ref="K28:V28" si="9">J28+1</f>
        <v>6</v>
      </c>
      <c r="L28" s="316">
        <f t="shared" si="9"/>
        <v>7</v>
      </c>
      <c r="M28" s="316">
        <f t="shared" si="9"/>
        <v>8</v>
      </c>
      <c r="N28" s="316">
        <f t="shared" si="9"/>
        <v>9</v>
      </c>
      <c r="O28" s="316">
        <f t="shared" si="9"/>
        <v>10</v>
      </c>
      <c r="P28" s="316">
        <f t="shared" si="9"/>
        <v>11</v>
      </c>
      <c r="Q28" s="316">
        <f t="shared" si="9"/>
        <v>12</v>
      </c>
      <c r="R28" s="316">
        <f t="shared" si="9"/>
        <v>13</v>
      </c>
      <c r="S28" s="316">
        <f t="shared" si="9"/>
        <v>14</v>
      </c>
      <c r="T28" s="316">
        <f t="shared" si="9"/>
        <v>15</v>
      </c>
      <c r="U28" s="316">
        <f t="shared" si="9"/>
        <v>16</v>
      </c>
      <c r="V28" s="316">
        <f t="shared" si="9"/>
        <v>17</v>
      </c>
    </row>
    <row r="29" spans="4:22" ht="15" thickBot="1" x14ac:dyDescent="0.4">
      <c r="D29" s="206" t="s">
        <v>5</v>
      </c>
      <c r="E29" s="207" t="s">
        <v>995</v>
      </c>
      <c r="F29" s="207"/>
      <c r="G29" s="317">
        <v>2019</v>
      </c>
      <c r="H29" s="317">
        <v>2020</v>
      </c>
      <c r="I29" s="317">
        <v>2021</v>
      </c>
      <c r="J29" s="317">
        <v>2022</v>
      </c>
      <c r="K29" s="317">
        <v>2023</v>
      </c>
      <c r="L29" s="317">
        <v>2024</v>
      </c>
      <c r="M29" s="317">
        <v>2025</v>
      </c>
      <c r="N29" s="317">
        <v>2026</v>
      </c>
      <c r="O29" s="317">
        <v>2027</v>
      </c>
      <c r="P29" s="317">
        <v>2028</v>
      </c>
      <c r="Q29" s="317">
        <v>2029</v>
      </c>
      <c r="R29" s="317">
        <v>2030</v>
      </c>
      <c r="S29" s="317">
        <v>2035</v>
      </c>
      <c r="T29" s="317">
        <v>2040</v>
      </c>
      <c r="U29" s="317">
        <v>2045</v>
      </c>
      <c r="V29" s="318">
        <v>2050</v>
      </c>
    </row>
    <row r="30" spans="4:22" x14ac:dyDescent="0.35">
      <c r="D30" s="201" t="s">
        <v>6</v>
      </c>
      <c r="E30" s="319" t="e">
        <f>H30/$G$25</f>
        <v>#REF!</v>
      </c>
      <c r="F30" s="320"/>
      <c r="G30" s="298" t="e">
        <f>'Proiezione inerziale'!#REF!</f>
        <v>#REF!</v>
      </c>
      <c r="H30" s="298" t="e">
        <f>'Proiezione inerziale'!#REF!</f>
        <v>#REF!</v>
      </c>
      <c r="I30" s="321">
        <f>'Proiezione inerziale'!G49</f>
        <v>0</v>
      </c>
      <c r="J30" s="321">
        <f>'Proiezione inerziale'!H49</f>
        <v>0</v>
      </c>
      <c r="K30" s="321">
        <f>'Proiezione inerziale'!I49</f>
        <v>0</v>
      </c>
      <c r="L30" s="321">
        <f>'Proiezione inerziale'!J49</f>
        <v>0</v>
      </c>
      <c r="M30" s="321">
        <f>'Proiezione inerziale'!K49</f>
        <v>0</v>
      </c>
      <c r="N30" s="321">
        <f>'Proiezione inerziale'!L49</f>
        <v>0</v>
      </c>
      <c r="O30" s="321">
        <f>'Proiezione inerziale'!M49</f>
        <v>0</v>
      </c>
      <c r="P30" s="321">
        <f>'Proiezione inerziale'!N49</f>
        <v>0</v>
      </c>
      <c r="Q30" s="321">
        <f>'Proiezione inerziale'!O49</f>
        <v>0</v>
      </c>
      <c r="R30" s="321">
        <f>'Proiezione inerziale'!P49</f>
        <v>0</v>
      </c>
      <c r="S30" s="321">
        <f>'Proiezione inerziale'!Q49</f>
        <v>0</v>
      </c>
      <c r="T30" s="321">
        <f>'Proiezione inerziale'!R49</f>
        <v>0</v>
      </c>
      <c r="U30" s="321">
        <f>'Proiezione inerziale'!S49</f>
        <v>0</v>
      </c>
      <c r="V30" s="322">
        <f>'Proiezione inerziale'!T49</f>
        <v>0</v>
      </c>
    </row>
    <row r="31" spans="4:22" x14ac:dyDescent="0.35">
      <c r="D31" s="201" t="s">
        <v>1030</v>
      </c>
      <c r="E31" s="319" t="e">
        <f t="shared" ref="E31:E34" si="10">H31/$G$25</f>
        <v>#REF!</v>
      </c>
      <c r="F31" s="320"/>
      <c r="G31" s="298" t="e">
        <f>'Proiezione inerziale'!#REF!</f>
        <v>#REF!</v>
      </c>
      <c r="H31" s="298" t="e">
        <f>'Proiezione inerziale'!#REF!</f>
        <v>#REF!</v>
      </c>
      <c r="I31" s="321">
        <f>'Proiezione inerziale'!G51</f>
        <v>0</v>
      </c>
      <c r="J31" s="321">
        <f>'Proiezione inerziale'!H51</f>
        <v>0</v>
      </c>
      <c r="K31" s="321">
        <f>'Proiezione inerziale'!I51</f>
        <v>0</v>
      </c>
      <c r="L31" s="321">
        <f>'Proiezione inerziale'!J51</f>
        <v>0</v>
      </c>
      <c r="M31" s="321">
        <f>'Proiezione inerziale'!K51</f>
        <v>0</v>
      </c>
      <c r="N31" s="321">
        <f>'Proiezione inerziale'!L51</f>
        <v>0</v>
      </c>
      <c r="O31" s="321">
        <f>'Proiezione inerziale'!M51</f>
        <v>0</v>
      </c>
      <c r="P31" s="321">
        <f>'Proiezione inerziale'!N51</f>
        <v>0</v>
      </c>
      <c r="Q31" s="321">
        <f>'Proiezione inerziale'!O51</f>
        <v>0</v>
      </c>
      <c r="R31" s="321">
        <f>'Proiezione inerziale'!P51</f>
        <v>0</v>
      </c>
      <c r="S31" s="321">
        <f>'Proiezione inerziale'!Q51</f>
        <v>0</v>
      </c>
      <c r="T31" s="321">
        <f>'Proiezione inerziale'!R51</f>
        <v>0</v>
      </c>
      <c r="U31" s="321">
        <f>'Proiezione inerziale'!S51</f>
        <v>0</v>
      </c>
      <c r="V31" s="322">
        <f>'Proiezione inerziale'!T51</f>
        <v>0</v>
      </c>
    </row>
    <row r="32" spans="4:22" x14ac:dyDescent="0.35">
      <c r="D32" s="201" t="s">
        <v>314</v>
      </c>
      <c r="E32" s="319" t="e">
        <f t="shared" si="10"/>
        <v>#REF!</v>
      </c>
      <c r="F32" s="320"/>
      <c r="G32" s="298" t="e">
        <f>'Proiezione inerziale'!#REF!</f>
        <v>#REF!</v>
      </c>
      <c r="H32" s="298" t="e">
        <f>'Proiezione inerziale'!#REF!</f>
        <v>#REF!</v>
      </c>
      <c r="I32" s="321">
        <f>'Proiezione inerziale'!G53</f>
        <v>0</v>
      </c>
      <c r="J32" s="321">
        <f>'Proiezione inerziale'!H53</f>
        <v>0</v>
      </c>
      <c r="K32" s="321">
        <f>'Proiezione inerziale'!I53</f>
        <v>0</v>
      </c>
      <c r="L32" s="321">
        <f>'Proiezione inerziale'!J53</f>
        <v>0</v>
      </c>
      <c r="M32" s="321">
        <f>'Proiezione inerziale'!K53</f>
        <v>0</v>
      </c>
      <c r="N32" s="321">
        <f>'Proiezione inerziale'!L53</f>
        <v>0</v>
      </c>
      <c r="O32" s="321">
        <f>'Proiezione inerziale'!M53</f>
        <v>0</v>
      </c>
      <c r="P32" s="321">
        <f>'Proiezione inerziale'!N53</f>
        <v>0</v>
      </c>
      <c r="Q32" s="321">
        <f>'Proiezione inerziale'!O53</f>
        <v>0</v>
      </c>
      <c r="R32" s="321">
        <f>'Proiezione inerziale'!P53</f>
        <v>0</v>
      </c>
      <c r="S32" s="321">
        <f>'Proiezione inerziale'!Q53</f>
        <v>0</v>
      </c>
      <c r="T32" s="321">
        <f>'Proiezione inerziale'!R53</f>
        <v>0</v>
      </c>
      <c r="U32" s="321">
        <f>'Proiezione inerziale'!S53</f>
        <v>0</v>
      </c>
      <c r="V32" s="322">
        <f>'Proiezione inerziale'!T53</f>
        <v>0</v>
      </c>
    </row>
    <row r="33" spans="4:22" x14ac:dyDescent="0.35">
      <c r="D33" s="201" t="s">
        <v>315</v>
      </c>
      <c r="E33" s="319" t="e">
        <f t="shared" si="10"/>
        <v>#REF!</v>
      </c>
      <c r="F33" s="320"/>
      <c r="G33" s="298" t="e">
        <f>'Proiezione inerziale'!#REF!</f>
        <v>#REF!</v>
      </c>
      <c r="H33" s="298" t="e">
        <f>'Proiezione inerziale'!#REF!</f>
        <v>#REF!</v>
      </c>
      <c r="I33" s="321">
        <f>'Proiezione inerziale'!G54</f>
        <v>0</v>
      </c>
      <c r="J33" s="321">
        <f>'Proiezione inerziale'!H54</f>
        <v>0</v>
      </c>
      <c r="K33" s="321">
        <f>'Proiezione inerziale'!I54</f>
        <v>0</v>
      </c>
      <c r="L33" s="321">
        <f>'Proiezione inerziale'!J54</f>
        <v>0</v>
      </c>
      <c r="M33" s="321">
        <f>'Proiezione inerziale'!K54</f>
        <v>0</v>
      </c>
      <c r="N33" s="321">
        <f>'Proiezione inerziale'!L54</f>
        <v>0</v>
      </c>
      <c r="O33" s="321">
        <f>'Proiezione inerziale'!M54</f>
        <v>0</v>
      </c>
      <c r="P33" s="321">
        <f>'Proiezione inerziale'!N54</f>
        <v>0</v>
      </c>
      <c r="Q33" s="321">
        <f>'Proiezione inerziale'!O54</f>
        <v>0</v>
      </c>
      <c r="R33" s="321">
        <f>'Proiezione inerziale'!P54</f>
        <v>0</v>
      </c>
      <c r="S33" s="321">
        <f>'Proiezione inerziale'!Q54</f>
        <v>0</v>
      </c>
      <c r="T33" s="321">
        <f>'Proiezione inerziale'!R54</f>
        <v>0</v>
      </c>
      <c r="U33" s="321">
        <f>'Proiezione inerziale'!S54</f>
        <v>0</v>
      </c>
      <c r="V33" s="322">
        <f>'Proiezione inerziale'!T54</f>
        <v>0</v>
      </c>
    </row>
    <row r="34" spans="4:22" ht="15" thickBot="1" x14ac:dyDescent="0.4">
      <c r="D34" s="201" t="s">
        <v>368</v>
      </c>
      <c r="E34" s="319" t="e">
        <f t="shared" si="10"/>
        <v>#REF!</v>
      </c>
      <c r="F34" s="320"/>
      <c r="G34" s="298" t="e">
        <f>'Proiezione inerziale'!#REF!</f>
        <v>#REF!</v>
      </c>
      <c r="H34" s="298" t="e">
        <f>'Proiezione inerziale'!#REF!</f>
        <v>#REF!</v>
      </c>
      <c r="I34" s="321">
        <f>'Proiezione inerziale'!G55</f>
        <v>0</v>
      </c>
      <c r="J34" s="321">
        <f>'Proiezione inerziale'!H55</f>
        <v>0</v>
      </c>
      <c r="K34" s="321">
        <f>'Proiezione inerziale'!I55</f>
        <v>0</v>
      </c>
      <c r="L34" s="321">
        <f>'Proiezione inerziale'!J55</f>
        <v>0</v>
      </c>
      <c r="M34" s="321">
        <f>'Proiezione inerziale'!K55</f>
        <v>0</v>
      </c>
      <c r="N34" s="321">
        <f>'Proiezione inerziale'!L55</f>
        <v>0</v>
      </c>
      <c r="O34" s="321">
        <f>'Proiezione inerziale'!M55</f>
        <v>0</v>
      </c>
      <c r="P34" s="321">
        <f>'Proiezione inerziale'!N55</f>
        <v>0</v>
      </c>
      <c r="Q34" s="321">
        <f>'Proiezione inerziale'!O55</f>
        <v>0</v>
      </c>
      <c r="R34" s="321">
        <f>'Proiezione inerziale'!P55</f>
        <v>0</v>
      </c>
      <c r="S34" s="321">
        <f>'Proiezione inerziale'!Q55</f>
        <v>0</v>
      </c>
      <c r="T34" s="321">
        <f>'Proiezione inerziale'!R55</f>
        <v>0</v>
      </c>
      <c r="U34" s="321">
        <f>'Proiezione inerziale'!S55</f>
        <v>0</v>
      </c>
      <c r="V34" s="322">
        <f>'Proiezione inerziale'!T55</f>
        <v>0</v>
      </c>
    </row>
    <row r="35" spans="4:22" ht="15" thickBot="1" x14ac:dyDescent="0.4">
      <c r="D35" s="210" t="s">
        <v>307</v>
      </c>
      <c r="E35" s="211"/>
      <c r="F35" s="211"/>
      <c r="G35" s="323" t="e">
        <f>SUM(G30:G34)</f>
        <v>#REF!</v>
      </c>
      <c r="H35" s="323" t="e">
        <f t="shared" ref="H35" si="11">SUM(H30:H34)</f>
        <v>#REF!</v>
      </c>
      <c r="I35" s="323">
        <f t="shared" ref="I35:V35" si="12">SUM(I30:I34)</f>
        <v>0</v>
      </c>
      <c r="J35" s="323">
        <f t="shared" si="12"/>
        <v>0</v>
      </c>
      <c r="K35" s="323">
        <f t="shared" si="12"/>
        <v>0</v>
      </c>
      <c r="L35" s="323">
        <f t="shared" si="12"/>
        <v>0</v>
      </c>
      <c r="M35" s="323">
        <f t="shared" si="12"/>
        <v>0</v>
      </c>
      <c r="N35" s="323">
        <f t="shared" si="12"/>
        <v>0</v>
      </c>
      <c r="O35" s="323">
        <f t="shared" si="12"/>
        <v>0</v>
      </c>
      <c r="P35" s="323">
        <f t="shared" si="12"/>
        <v>0</v>
      </c>
      <c r="Q35" s="323">
        <f t="shared" si="12"/>
        <v>0</v>
      </c>
      <c r="R35" s="323">
        <f t="shared" si="12"/>
        <v>0</v>
      </c>
      <c r="S35" s="323">
        <f t="shared" si="12"/>
        <v>0</v>
      </c>
      <c r="T35" s="323">
        <f t="shared" si="12"/>
        <v>0</v>
      </c>
      <c r="U35" s="323">
        <f t="shared" si="12"/>
        <v>0</v>
      </c>
      <c r="V35" s="324">
        <f t="shared" si="12"/>
        <v>0</v>
      </c>
    </row>
    <row r="36" spans="4:22" ht="15" thickBot="1" x14ac:dyDescent="0.4">
      <c r="D36" s="1"/>
      <c r="E36" s="3"/>
      <c r="F36" s="3"/>
      <c r="G36" s="325"/>
      <c r="H36" s="325"/>
      <c r="I36" s="325"/>
      <c r="J36" s="325"/>
      <c r="K36" s="325"/>
      <c r="L36" s="325"/>
      <c r="M36" s="325"/>
      <c r="N36" s="325"/>
      <c r="O36" s="325"/>
      <c r="P36" s="325"/>
      <c r="Q36" s="325"/>
      <c r="R36" s="325"/>
      <c r="S36" s="325"/>
      <c r="T36" s="325"/>
      <c r="U36" s="325"/>
      <c r="V36" s="325"/>
    </row>
    <row r="37" spans="4:22" ht="15" thickBot="1" x14ac:dyDescent="0.4">
      <c r="D37" s="208" t="s">
        <v>387</v>
      </c>
      <c r="E37" s="209" t="s">
        <v>995</v>
      </c>
      <c r="F37" s="209"/>
      <c r="G37" s="326">
        <v>2019</v>
      </c>
      <c r="H37" s="326">
        <v>2020</v>
      </c>
      <c r="I37" s="326">
        <v>2021</v>
      </c>
      <c r="J37" s="326">
        <v>2022</v>
      </c>
      <c r="K37" s="326">
        <v>2023</v>
      </c>
      <c r="L37" s="326">
        <v>2024</v>
      </c>
      <c r="M37" s="326">
        <v>2025</v>
      </c>
      <c r="N37" s="326">
        <v>2026</v>
      </c>
      <c r="O37" s="326">
        <v>2027</v>
      </c>
      <c r="P37" s="326">
        <v>2028</v>
      </c>
      <c r="Q37" s="326">
        <v>2029</v>
      </c>
      <c r="R37" s="326">
        <v>2030</v>
      </c>
      <c r="S37" s="326">
        <v>2035</v>
      </c>
      <c r="T37" s="326">
        <v>2040</v>
      </c>
      <c r="U37" s="326">
        <v>2045</v>
      </c>
      <c r="V37" s="327">
        <v>2050</v>
      </c>
    </row>
    <row r="38" spans="4:22" x14ac:dyDescent="0.35">
      <c r="D38" s="201" t="s">
        <v>989</v>
      </c>
      <c r="E38" s="319" t="e">
        <f t="shared" ref="E38:E40" si="13">H38/$G$25</f>
        <v>#REF!</v>
      </c>
      <c r="F38" s="320"/>
      <c r="G38" s="259" t="e">
        <f>'Proiezione inerziale'!#REF!</f>
        <v>#REF!</v>
      </c>
      <c r="H38" s="259" t="e">
        <f>'Proiezione inerziale'!#REF!</f>
        <v>#REF!</v>
      </c>
      <c r="I38" s="259">
        <f>'Proiezione inerziale'!G59</f>
        <v>0</v>
      </c>
      <c r="J38" s="259">
        <f>'Proiezione inerziale'!H59</f>
        <v>0</v>
      </c>
      <c r="K38" s="259">
        <f>'Proiezione inerziale'!I59</f>
        <v>0</v>
      </c>
      <c r="L38" s="259">
        <f>'Proiezione inerziale'!J59</f>
        <v>0</v>
      </c>
      <c r="M38" s="259">
        <f>'Proiezione inerziale'!K59</f>
        <v>0</v>
      </c>
      <c r="N38" s="259">
        <f>'Proiezione inerziale'!L59</f>
        <v>0</v>
      </c>
      <c r="O38" s="259">
        <f>'Proiezione inerziale'!M59</f>
        <v>0</v>
      </c>
      <c r="P38" s="259">
        <f>'Proiezione inerziale'!N59</f>
        <v>0</v>
      </c>
      <c r="Q38" s="259">
        <f>'Proiezione inerziale'!O59</f>
        <v>0</v>
      </c>
      <c r="R38" s="259">
        <f>'Proiezione inerziale'!P59</f>
        <v>0</v>
      </c>
      <c r="S38" s="259">
        <f>'Proiezione inerziale'!Q59</f>
        <v>0</v>
      </c>
      <c r="T38" s="259">
        <f>'Proiezione inerziale'!R59</f>
        <v>0</v>
      </c>
      <c r="U38" s="259">
        <f>'Proiezione inerziale'!S59</f>
        <v>0</v>
      </c>
      <c r="V38" s="331">
        <f>'Proiezione inerziale'!T59</f>
        <v>0</v>
      </c>
    </row>
    <row r="39" spans="4:22" x14ac:dyDescent="0.35">
      <c r="D39" s="201" t="s">
        <v>388</v>
      </c>
      <c r="E39" s="319" t="e">
        <f t="shared" si="13"/>
        <v>#REF!</v>
      </c>
      <c r="F39" s="320"/>
      <c r="G39" s="259" t="e">
        <f>'Proiezione inerziale'!#REF!</f>
        <v>#REF!</v>
      </c>
      <c r="H39" s="259" t="e">
        <f>'Proiezione inerziale'!#REF!</f>
        <v>#REF!</v>
      </c>
      <c r="I39" s="259">
        <f>'Proiezione inerziale'!G60</f>
        <v>0</v>
      </c>
      <c r="J39" s="259">
        <f>'Proiezione inerziale'!H60</f>
        <v>0</v>
      </c>
      <c r="K39" s="259">
        <f>'Proiezione inerziale'!I60</f>
        <v>0</v>
      </c>
      <c r="L39" s="259">
        <f>'Proiezione inerziale'!J60</f>
        <v>0</v>
      </c>
      <c r="M39" s="259">
        <f>'Proiezione inerziale'!K60</f>
        <v>0</v>
      </c>
      <c r="N39" s="259">
        <f>'Proiezione inerziale'!L60</f>
        <v>0</v>
      </c>
      <c r="O39" s="259">
        <f>'Proiezione inerziale'!M60</f>
        <v>0</v>
      </c>
      <c r="P39" s="259">
        <f>'Proiezione inerziale'!N60</f>
        <v>0</v>
      </c>
      <c r="Q39" s="259">
        <f>'Proiezione inerziale'!O60</f>
        <v>0</v>
      </c>
      <c r="R39" s="259">
        <f>'Proiezione inerziale'!P60</f>
        <v>0</v>
      </c>
      <c r="S39" s="259">
        <f>'Proiezione inerziale'!Q60</f>
        <v>0</v>
      </c>
      <c r="T39" s="259">
        <f>'Proiezione inerziale'!R60</f>
        <v>0</v>
      </c>
      <c r="U39" s="259">
        <f>'Proiezione inerziale'!S60</f>
        <v>0</v>
      </c>
      <c r="V39" s="331">
        <f>'Proiezione inerziale'!T60</f>
        <v>0</v>
      </c>
    </row>
    <row r="40" spans="4:22" ht="15" thickBot="1" x14ac:dyDescent="0.4">
      <c r="D40" s="201" t="s">
        <v>389</v>
      </c>
      <c r="E40" s="319" t="e">
        <f t="shared" si="13"/>
        <v>#REF!</v>
      </c>
      <c r="F40" s="320"/>
      <c r="G40" s="259" t="e">
        <f>'Proiezione inerziale'!#REF!</f>
        <v>#REF!</v>
      </c>
      <c r="H40" s="259" t="e">
        <f>'Proiezione inerziale'!#REF!</f>
        <v>#REF!</v>
      </c>
      <c r="I40" s="259">
        <f>'Proiezione inerziale'!G61</f>
        <v>0</v>
      </c>
      <c r="J40" s="259">
        <f>'Proiezione inerziale'!H61</f>
        <v>0</v>
      </c>
      <c r="K40" s="259">
        <f>'Proiezione inerziale'!I61</f>
        <v>0</v>
      </c>
      <c r="L40" s="259">
        <f>'Proiezione inerziale'!J61</f>
        <v>0</v>
      </c>
      <c r="M40" s="259">
        <f>'Proiezione inerziale'!K61</f>
        <v>0</v>
      </c>
      <c r="N40" s="259">
        <f>'Proiezione inerziale'!L61</f>
        <v>0</v>
      </c>
      <c r="O40" s="259">
        <f>'Proiezione inerziale'!M61</f>
        <v>0</v>
      </c>
      <c r="P40" s="259">
        <f>'Proiezione inerziale'!N61</f>
        <v>0</v>
      </c>
      <c r="Q40" s="259">
        <f>'Proiezione inerziale'!O61</f>
        <v>0</v>
      </c>
      <c r="R40" s="259">
        <f>'Proiezione inerziale'!P61</f>
        <v>0</v>
      </c>
      <c r="S40" s="259">
        <f>'Proiezione inerziale'!Q61</f>
        <v>0</v>
      </c>
      <c r="T40" s="259">
        <f>'Proiezione inerziale'!R61</f>
        <v>0</v>
      </c>
      <c r="U40" s="259">
        <f>'Proiezione inerziale'!S61</f>
        <v>0</v>
      </c>
      <c r="V40" s="331">
        <f>'Proiezione inerziale'!T61</f>
        <v>0</v>
      </c>
    </row>
    <row r="41" spans="4:22" ht="15" thickBot="1" x14ac:dyDescent="0.4">
      <c r="D41" s="210" t="s">
        <v>307</v>
      </c>
      <c r="E41" s="211"/>
      <c r="F41" s="211"/>
      <c r="G41" s="323" t="e">
        <f t="shared" ref="G41:H41" si="14">SUM(G38:G40)</f>
        <v>#REF!</v>
      </c>
      <c r="H41" s="323" t="e">
        <f t="shared" si="14"/>
        <v>#REF!</v>
      </c>
      <c r="I41" s="323">
        <f t="shared" ref="I41:V41" si="15">SUM(I38:I40)</f>
        <v>0</v>
      </c>
      <c r="J41" s="323">
        <f t="shared" si="15"/>
        <v>0</v>
      </c>
      <c r="K41" s="323">
        <f t="shared" si="15"/>
        <v>0</v>
      </c>
      <c r="L41" s="323">
        <f t="shared" si="15"/>
        <v>0</v>
      </c>
      <c r="M41" s="323">
        <f t="shared" si="15"/>
        <v>0</v>
      </c>
      <c r="N41" s="323">
        <f t="shared" si="15"/>
        <v>0</v>
      </c>
      <c r="O41" s="323">
        <f t="shared" si="15"/>
        <v>0</v>
      </c>
      <c r="P41" s="323">
        <f t="shared" si="15"/>
        <v>0</v>
      </c>
      <c r="Q41" s="323">
        <f t="shared" si="15"/>
        <v>0</v>
      </c>
      <c r="R41" s="323">
        <f t="shared" si="15"/>
        <v>0</v>
      </c>
      <c r="S41" s="323">
        <f t="shared" si="15"/>
        <v>0</v>
      </c>
      <c r="T41" s="323">
        <f t="shared" si="15"/>
        <v>0</v>
      </c>
      <c r="U41" s="323">
        <f t="shared" si="15"/>
        <v>0</v>
      </c>
      <c r="V41" s="324">
        <f t="shared" si="15"/>
        <v>0</v>
      </c>
    </row>
    <row r="42" spans="4:22" x14ac:dyDescent="0.35">
      <c r="D42" s="13"/>
      <c r="E42" s="14"/>
      <c r="F42" s="14"/>
      <c r="G42" s="325"/>
      <c r="H42" s="325"/>
      <c r="I42" s="325"/>
      <c r="J42" s="325"/>
      <c r="K42" s="325"/>
      <c r="L42" s="325"/>
      <c r="M42" s="325"/>
      <c r="N42" s="325"/>
      <c r="O42" s="325"/>
      <c r="P42" s="325"/>
      <c r="Q42" s="325"/>
      <c r="R42" s="325"/>
      <c r="S42" s="325"/>
      <c r="T42" s="325"/>
      <c r="U42" s="325"/>
      <c r="V42" s="325"/>
    </row>
    <row r="43" spans="4:22" x14ac:dyDescent="0.35">
      <c r="D43" s="1"/>
      <c r="E43" s="3"/>
      <c r="F43" s="3"/>
      <c r="G43" s="2"/>
      <c r="H43" s="1"/>
    </row>
    <row r="45" spans="4:22" ht="15" thickBot="1" x14ac:dyDescent="0.4">
      <c r="D45" s="6" t="s">
        <v>1035</v>
      </c>
    </row>
    <row r="46" spans="4:22" ht="15" thickBot="1" x14ac:dyDescent="0.4">
      <c r="D46" s="206" t="s">
        <v>5</v>
      </c>
      <c r="E46" s="317"/>
      <c r="F46" s="317"/>
      <c r="G46" s="317">
        <v>2019</v>
      </c>
      <c r="H46" s="317">
        <v>2020</v>
      </c>
      <c r="I46" s="317">
        <v>2021</v>
      </c>
      <c r="J46" s="317">
        <v>2022</v>
      </c>
      <c r="K46" s="317">
        <v>2023</v>
      </c>
      <c r="L46" s="317">
        <v>2024</v>
      </c>
      <c r="M46" s="317">
        <v>2025</v>
      </c>
      <c r="N46" s="317">
        <v>2026</v>
      </c>
      <c r="O46" s="317">
        <v>2027</v>
      </c>
      <c r="P46" s="317">
        <v>2028</v>
      </c>
      <c r="Q46" s="317">
        <v>2029</v>
      </c>
      <c r="R46" s="317">
        <v>2030</v>
      </c>
      <c r="S46" s="317">
        <v>2035</v>
      </c>
      <c r="T46" s="317">
        <v>2040</v>
      </c>
      <c r="U46" s="317">
        <v>2045</v>
      </c>
      <c r="V46" s="318">
        <v>2050</v>
      </c>
    </row>
    <row r="47" spans="4:22" x14ac:dyDescent="0.35">
      <c r="D47" s="201" t="s">
        <v>6</v>
      </c>
      <c r="E47" s="319"/>
      <c r="F47" s="320"/>
      <c r="G47" s="298"/>
      <c r="H47" s="298" t="e">
        <f>H30</f>
        <v>#REF!</v>
      </c>
      <c r="I47" s="321"/>
      <c r="J47" s="321">
        <f>J30</f>
        <v>0</v>
      </c>
      <c r="K47" s="321">
        <f t="shared" ref="K47:V47" si="16">K30</f>
        <v>0</v>
      </c>
      <c r="L47" s="321">
        <f t="shared" si="16"/>
        <v>0</v>
      </c>
      <c r="M47" s="321">
        <f t="shared" si="16"/>
        <v>0</v>
      </c>
      <c r="N47" s="321">
        <f t="shared" si="16"/>
        <v>0</v>
      </c>
      <c r="O47" s="321">
        <f t="shared" si="16"/>
        <v>0</v>
      </c>
      <c r="P47" s="321">
        <f t="shared" si="16"/>
        <v>0</v>
      </c>
      <c r="Q47" s="321">
        <f t="shared" si="16"/>
        <v>0</v>
      </c>
      <c r="R47" s="321">
        <f t="shared" si="16"/>
        <v>0</v>
      </c>
      <c r="S47" s="321">
        <f t="shared" si="16"/>
        <v>0</v>
      </c>
      <c r="T47" s="321">
        <f t="shared" si="16"/>
        <v>0</v>
      </c>
      <c r="U47" s="321">
        <f t="shared" si="16"/>
        <v>0</v>
      </c>
      <c r="V47" s="322">
        <f t="shared" si="16"/>
        <v>0</v>
      </c>
    </row>
    <row r="48" spans="4:22" x14ac:dyDescent="0.35">
      <c r="D48" s="201" t="s">
        <v>1036</v>
      </c>
      <c r="E48" s="332" t="e">
        <f>H48/$H$31</f>
        <v>#REF!</v>
      </c>
      <c r="F48" s="298"/>
      <c r="G48" s="298"/>
      <c r="H48" s="298" t="e">
        <f>#REF!</f>
        <v>#REF!</v>
      </c>
      <c r="I48" s="298"/>
      <c r="J48" s="298" t="e">
        <f>J$31*$E48</f>
        <v>#REF!</v>
      </c>
      <c r="K48" s="298" t="e">
        <f>K$31*$E48*(1+$E59)</f>
        <v>#REF!</v>
      </c>
      <c r="L48" s="298" t="e">
        <f>L$31*$E48*(1+$E59)</f>
        <v>#REF!</v>
      </c>
      <c r="M48" s="298" t="e">
        <f>M$31*$E48*(1+$E59+$F59)</f>
        <v>#REF!</v>
      </c>
      <c r="N48" s="298" t="e">
        <f t="shared" ref="N48:Q48" si="17">N$31*$E48*(1+$E59+$F59)</f>
        <v>#REF!</v>
      </c>
      <c r="O48" s="298" t="e">
        <f t="shared" si="17"/>
        <v>#REF!</v>
      </c>
      <c r="P48" s="298" t="e">
        <f t="shared" si="17"/>
        <v>#REF!</v>
      </c>
      <c r="Q48" s="298" t="e">
        <f t="shared" si="17"/>
        <v>#REF!</v>
      </c>
      <c r="R48" s="298" t="e">
        <f>R$31*$E48*(1+$E59+$F59+$G59)</f>
        <v>#REF!</v>
      </c>
      <c r="S48" s="298" t="e">
        <f t="shared" ref="S48:U48" si="18">S$31*$E48*(1+$E59+$F59+$G59)</f>
        <v>#REF!</v>
      </c>
      <c r="T48" s="298" t="e">
        <f t="shared" si="18"/>
        <v>#REF!</v>
      </c>
      <c r="U48" s="298" t="e">
        <f t="shared" si="18"/>
        <v>#REF!</v>
      </c>
      <c r="V48" s="333" t="e">
        <f>V$31*$E48*(1+$E59+$F59+$G59+$H59)</f>
        <v>#REF!</v>
      </c>
    </row>
    <row r="49" spans="1:22" x14ac:dyDescent="0.35">
      <c r="D49" s="201" t="s">
        <v>1037</v>
      </c>
      <c r="E49" s="332" t="e">
        <f t="shared" ref="E49:E53" si="19">H49/$H$31</f>
        <v>#REF!</v>
      </c>
      <c r="F49" s="298"/>
      <c r="G49" s="298"/>
      <c r="H49" s="298" t="e">
        <f>#REF!</f>
        <v>#REF!</v>
      </c>
      <c r="I49" s="298"/>
      <c r="J49" s="298" t="e">
        <f>J$31*$E49</f>
        <v>#REF!</v>
      </c>
      <c r="K49" s="298" t="e">
        <f>K$31*$E49*(1+$E60)</f>
        <v>#REF!</v>
      </c>
      <c r="L49" s="298" t="e">
        <f>L$31*$E49*(1+$E60)</f>
        <v>#REF!</v>
      </c>
      <c r="M49" s="298" t="e">
        <f t="shared" ref="M49:Q53" si="20">M$31*$E49*(1+$E60+$F60)</f>
        <v>#REF!</v>
      </c>
      <c r="N49" s="298" t="e">
        <f t="shared" si="20"/>
        <v>#REF!</v>
      </c>
      <c r="O49" s="298" t="e">
        <f t="shared" si="20"/>
        <v>#REF!</v>
      </c>
      <c r="P49" s="298" t="e">
        <f t="shared" si="20"/>
        <v>#REF!</v>
      </c>
      <c r="Q49" s="298" t="e">
        <f t="shared" si="20"/>
        <v>#REF!</v>
      </c>
      <c r="R49" s="298" t="e">
        <f t="shared" ref="R49:U53" si="21">R$31*$E49*(1+$E60+$F60+$G60)</f>
        <v>#REF!</v>
      </c>
      <c r="S49" s="298" t="e">
        <f t="shared" si="21"/>
        <v>#REF!</v>
      </c>
      <c r="T49" s="298" t="e">
        <f t="shared" si="21"/>
        <v>#REF!</v>
      </c>
      <c r="U49" s="298" t="e">
        <f t="shared" si="21"/>
        <v>#REF!</v>
      </c>
      <c r="V49" s="333" t="e">
        <f t="shared" ref="V49:V53" si="22">V$31*$E49*(1+$E60+$F60+$G60+$H60)</f>
        <v>#REF!</v>
      </c>
    </row>
    <row r="50" spans="1:22" x14ac:dyDescent="0.35">
      <c r="D50" s="201" t="s">
        <v>1038</v>
      </c>
      <c r="E50" s="332" t="e">
        <f t="shared" si="19"/>
        <v>#REF!</v>
      </c>
      <c r="F50" s="298"/>
      <c r="G50" s="298"/>
      <c r="H50" s="298" t="e">
        <f>#REF!</f>
        <v>#REF!</v>
      </c>
      <c r="I50" s="298"/>
      <c r="J50" s="298" t="e">
        <f t="shared" ref="J50:J53" si="23">J$31*$E50</f>
        <v>#REF!</v>
      </c>
      <c r="K50" s="298" t="e">
        <f t="shared" ref="K50:L52" si="24">K$31*$E50*(1+$E61)</f>
        <v>#REF!</v>
      </c>
      <c r="L50" s="298" t="e">
        <f t="shared" si="24"/>
        <v>#REF!</v>
      </c>
      <c r="M50" s="298" t="e">
        <f t="shared" si="20"/>
        <v>#REF!</v>
      </c>
      <c r="N50" s="298" t="e">
        <f t="shared" si="20"/>
        <v>#REF!</v>
      </c>
      <c r="O50" s="298" t="e">
        <f t="shared" si="20"/>
        <v>#REF!</v>
      </c>
      <c r="P50" s="298" t="e">
        <f t="shared" si="20"/>
        <v>#REF!</v>
      </c>
      <c r="Q50" s="298" t="e">
        <f t="shared" si="20"/>
        <v>#REF!</v>
      </c>
      <c r="R50" s="298" t="e">
        <f t="shared" si="21"/>
        <v>#REF!</v>
      </c>
      <c r="S50" s="298" t="e">
        <f t="shared" si="21"/>
        <v>#REF!</v>
      </c>
      <c r="T50" s="298" t="e">
        <f t="shared" si="21"/>
        <v>#REF!</v>
      </c>
      <c r="U50" s="298" t="e">
        <f t="shared" si="21"/>
        <v>#REF!</v>
      </c>
      <c r="V50" s="333" t="e">
        <f t="shared" si="22"/>
        <v>#REF!</v>
      </c>
    </row>
    <row r="51" spans="1:22" x14ac:dyDescent="0.35">
      <c r="D51" s="201" t="s">
        <v>1039</v>
      </c>
      <c r="E51" s="332" t="e">
        <f t="shared" si="19"/>
        <v>#REF!</v>
      </c>
      <c r="F51" s="298"/>
      <c r="G51" s="298"/>
      <c r="H51" s="298" t="e">
        <f>#REF!</f>
        <v>#REF!</v>
      </c>
      <c r="I51" s="298"/>
      <c r="J51" s="298" t="e">
        <f t="shared" si="23"/>
        <v>#REF!</v>
      </c>
      <c r="K51" s="298" t="e">
        <f t="shared" si="24"/>
        <v>#REF!</v>
      </c>
      <c r="L51" s="298" t="e">
        <f t="shared" si="24"/>
        <v>#REF!</v>
      </c>
      <c r="M51" s="298" t="e">
        <f t="shared" si="20"/>
        <v>#REF!</v>
      </c>
      <c r="N51" s="298" t="e">
        <f t="shared" si="20"/>
        <v>#REF!</v>
      </c>
      <c r="O51" s="298" t="e">
        <f t="shared" si="20"/>
        <v>#REF!</v>
      </c>
      <c r="P51" s="298" t="e">
        <f t="shared" si="20"/>
        <v>#REF!</v>
      </c>
      <c r="Q51" s="298" t="e">
        <f t="shared" si="20"/>
        <v>#REF!</v>
      </c>
      <c r="R51" s="298" t="e">
        <f t="shared" si="21"/>
        <v>#REF!</v>
      </c>
      <c r="S51" s="298" t="e">
        <f t="shared" si="21"/>
        <v>#REF!</v>
      </c>
      <c r="T51" s="298" t="e">
        <f t="shared" si="21"/>
        <v>#REF!</v>
      </c>
      <c r="U51" s="298" t="e">
        <f t="shared" si="21"/>
        <v>#REF!</v>
      </c>
      <c r="V51" s="333" t="e">
        <f t="shared" si="22"/>
        <v>#REF!</v>
      </c>
    </row>
    <row r="52" spans="1:22" x14ac:dyDescent="0.35">
      <c r="D52" s="201" t="s">
        <v>1040</v>
      </c>
      <c r="E52" s="332" t="e">
        <f t="shared" si="19"/>
        <v>#REF!</v>
      </c>
      <c r="F52" s="298"/>
      <c r="G52" s="298"/>
      <c r="H52" s="298" t="e">
        <f>#REF!</f>
        <v>#REF!</v>
      </c>
      <c r="I52" s="298"/>
      <c r="J52" s="298" t="e">
        <f t="shared" si="23"/>
        <v>#REF!</v>
      </c>
      <c r="K52" s="298" t="e">
        <f t="shared" si="24"/>
        <v>#REF!</v>
      </c>
      <c r="L52" s="298" t="e">
        <f t="shared" si="24"/>
        <v>#REF!</v>
      </c>
      <c r="M52" s="298" t="e">
        <f t="shared" si="20"/>
        <v>#REF!</v>
      </c>
      <c r="N52" s="298" t="e">
        <f t="shared" si="20"/>
        <v>#REF!</v>
      </c>
      <c r="O52" s="298" t="e">
        <f t="shared" si="20"/>
        <v>#REF!</v>
      </c>
      <c r="P52" s="298" t="e">
        <f t="shared" si="20"/>
        <v>#REF!</v>
      </c>
      <c r="Q52" s="298" t="e">
        <f t="shared" si="20"/>
        <v>#REF!</v>
      </c>
      <c r="R52" s="298" t="e">
        <f t="shared" si="21"/>
        <v>#REF!</v>
      </c>
      <c r="S52" s="298" t="e">
        <f t="shared" si="21"/>
        <v>#REF!</v>
      </c>
      <c r="T52" s="298" t="e">
        <f t="shared" si="21"/>
        <v>#REF!</v>
      </c>
      <c r="U52" s="298" t="e">
        <f t="shared" si="21"/>
        <v>#REF!</v>
      </c>
      <c r="V52" s="333" t="e">
        <f t="shared" si="22"/>
        <v>#REF!</v>
      </c>
    </row>
    <row r="53" spans="1:22" x14ac:dyDescent="0.35">
      <c r="D53" s="201" t="s">
        <v>1041</v>
      </c>
      <c r="E53" s="332" t="e">
        <f t="shared" si="19"/>
        <v>#REF!</v>
      </c>
      <c r="F53" s="298"/>
      <c r="G53" s="298"/>
      <c r="H53" s="298" t="e">
        <f>#REF!</f>
        <v>#REF!</v>
      </c>
      <c r="I53" s="298"/>
      <c r="J53" s="298" t="e">
        <f t="shared" si="23"/>
        <v>#REF!</v>
      </c>
      <c r="K53" s="298" t="e">
        <f>K$31*$E53*(1+$E64)</f>
        <v>#REF!</v>
      </c>
      <c r="L53" s="298" t="e">
        <f>L$31*$E53*(1+$E64)</f>
        <v>#REF!</v>
      </c>
      <c r="M53" s="298" t="e">
        <f t="shared" si="20"/>
        <v>#REF!</v>
      </c>
      <c r="N53" s="298" t="e">
        <f t="shared" si="20"/>
        <v>#REF!</v>
      </c>
      <c r="O53" s="298" t="e">
        <f t="shared" si="20"/>
        <v>#REF!</v>
      </c>
      <c r="P53" s="298" t="e">
        <f t="shared" si="20"/>
        <v>#REF!</v>
      </c>
      <c r="Q53" s="298" t="e">
        <f t="shared" si="20"/>
        <v>#REF!</v>
      </c>
      <c r="R53" s="298" t="e">
        <f t="shared" si="21"/>
        <v>#REF!</v>
      </c>
      <c r="S53" s="298" t="e">
        <f t="shared" si="21"/>
        <v>#REF!</v>
      </c>
      <c r="T53" s="298" t="e">
        <f t="shared" si="21"/>
        <v>#REF!</v>
      </c>
      <c r="U53" s="298" t="e">
        <f t="shared" si="21"/>
        <v>#REF!</v>
      </c>
      <c r="V53" s="333" t="e">
        <f t="shared" si="22"/>
        <v>#REF!</v>
      </c>
    </row>
    <row r="54" spans="1:22" ht="15" thickBot="1" x14ac:dyDescent="0.4">
      <c r="D54" s="201" t="s">
        <v>315</v>
      </c>
      <c r="E54" s="298">
        <v>1</v>
      </c>
      <c r="F54" s="298"/>
      <c r="G54" s="298"/>
      <c r="H54" s="298" t="e">
        <f>H32</f>
        <v>#REF!</v>
      </c>
      <c r="I54" s="298"/>
      <c r="J54" s="298">
        <f>J$32*$E54</f>
        <v>0</v>
      </c>
      <c r="K54" s="298">
        <f t="shared" ref="K54:V54" si="25">K$32*$E54</f>
        <v>0</v>
      </c>
      <c r="L54" s="298">
        <f t="shared" si="25"/>
        <v>0</v>
      </c>
      <c r="M54" s="298">
        <f t="shared" si="25"/>
        <v>0</v>
      </c>
      <c r="N54" s="298">
        <f t="shared" si="25"/>
        <v>0</v>
      </c>
      <c r="O54" s="298">
        <f t="shared" si="25"/>
        <v>0</v>
      </c>
      <c r="P54" s="298">
        <f t="shared" si="25"/>
        <v>0</v>
      </c>
      <c r="Q54" s="298">
        <f t="shared" si="25"/>
        <v>0</v>
      </c>
      <c r="R54" s="298">
        <f t="shared" si="25"/>
        <v>0</v>
      </c>
      <c r="S54" s="298">
        <f t="shared" si="25"/>
        <v>0</v>
      </c>
      <c r="T54" s="298">
        <f t="shared" si="25"/>
        <v>0</v>
      </c>
      <c r="U54" s="298">
        <f t="shared" si="25"/>
        <v>0</v>
      </c>
      <c r="V54" s="333">
        <f t="shared" si="25"/>
        <v>0</v>
      </c>
    </row>
    <row r="55" spans="1:22" ht="15" thickBot="1" x14ac:dyDescent="0.4">
      <c r="A55" t="s">
        <v>959</v>
      </c>
      <c r="D55" s="210" t="s">
        <v>307</v>
      </c>
      <c r="E55" s="211"/>
      <c r="F55" s="211"/>
      <c r="G55" s="212">
        <f>SUM(G48:G54)</f>
        <v>0</v>
      </c>
      <c r="H55" s="212" t="e">
        <f>SUM(H47:H54)</f>
        <v>#REF!</v>
      </c>
      <c r="I55" s="212">
        <f t="shared" ref="I55:V55" si="26">SUM(I47:I54)</f>
        <v>0</v>
      </c>
      <c r="J55" s="212" t="e">
        <f t="shared" si="26"/>
        <v>#REF!</v>
      </c>
      <c r="K55" s="212" t="e">
        <f t="shared" si="26"/>
        <v>#REF!</v>
      </c>
      <c r="L55" s="212" t="e">
        <f t="shared" si="26"/>
        <v>#REF!</v>
      </c>
      <c r="M55" s="212" t="e">
        <f t="shared" si="26"/>
        <v>#REF!</v>
      </c>
      <c r="N55" s="212" t="e">
        <f t="shared" si="26"/>
        <v>#REF!</v>
      </c>
      <c r="O55" s="212" t="e">
        <f t="shared" si="26"/>
        <v>#REF!</v>
      </c>
      <c r="P55" s="212" t="e">
        <f t="shared" si="26"/>
        <v>#REF!</v>
      </c>
      <c r="Q55" s="212" t="e">
        <f t="shared" si="26"/>
        <v>#REF!</v>
      </c>
      <c r="R55" s="212" t="e">
        <f t="shared" si="26"/>
        <v>#REF!</v>
      </c>
      <c r="S55" s="212" t="e">
        <f t="shared" si="26"/>
        <v>#REF!</v>
      </c>
      <c r="T55" s="212" t="e">
        <f t="shared" si="26"/>
        <v>#REF!</v>
      </c>
      <c r="U55" s="212" t="e">
        <f t="shared" si="26"/>
        <v>#REF!</v>
      </c>
      <c r="V55" s="328" t="e">
        <f t="shared" si="26"/>
        <v>#REF!</v>
      </c>
    </row>
    <row r="57" spans="1:22" ht="15" thickBot="1" x14ac:dyDescent="0.4"/>
    <row r="58" spans="1:22" ht="15" thickBot="1" x14ac:dyDescent="0.4">
      <c r="D58" s="206" t="e">
        <f>#REF!</f>
        <v>#REF!</v>
      </c>
      <c r="E58" s="317" t="e">
        <f>#REF!</f>
        <v>#REF!</v>
      </c>
      <c r="F58" s="317" t="e">
        <f>#REF!</f>
        <v>#REF!</v>
      </c>
      <c r="G58" s="318" t="e">
        <f>#REF!</f>
        <v>#REF!</v>
      </c>
      <c r="H58" s="318" t="e">
        <f>#REF!</f>
        <v>#REF!</v>
      </c>
    </row>
    <row r="59" spans="1:22" x14ac:dyDescent="0.35">
      <c r="D59" s="201" t="e">
        <f>#REF!</f>
        <v>#REF!</v>
      </c>
      <c r="E59" s="334" t="e">
        <f>#REF!</f>
        <v>#REF!</v>
      </c>
      <c r="F59" s="334" t="e">
        <f>#REF!</f>
        <v>#REF!</v>
      </c>
      <c r="G59" s="335" t="e">
        <f>#REF!</f>
        <v>#REF!</v>
      </c>
      <c r="H59" s="335" t="e">
        <f>#REF!</f>
        <v>#REF!</v>
      </c>
    </row>
    <row r="60" spans="1:22" x14ac:dyDescent="0.35">
      <c r="D60" s="201" t="e">
        <f>#REF!</f>
        <v>#REF!</v>
      </c>
      <c r="E60" s="334" t="e">
        <f>#REF!</f>
        <v>#REF!</v>
      </c>
      <c r="F60" s="334" t="e">
        <f>#REF!</f>
        <v>#REF!</v>
      </c>
      <c r="G60" s="335" t="e">
        <f>#REF!</f>
        <v>#REF!</v>
      </c>
      <c r="H60" s="335" t="e">
        <f>#REF!</f>
        <v>#REF!</v>
      </c>
    </row>
    <row r="61" spans="1:22" x14ac:dyDescent="0.35">
      <c r="D61" s="201" t="e">
        <f>#REF!</f>
        <v>#REF!</v>
      </c>
      <c r="E61" s="334" t="e">
        <f>#REF!</f>
        <v>#REF!</v>
      </c>
      <c r="F61" s="334" t="e">
        <f>#REF!</f>
        <v>#REF!</v>
      </c>
      <c r="G61" s="335" t="e">
        <f>#REF!</f>
        <v>#REF!</v>
      </c>
      <c r="H61" s="335" t="e">
        <f>#REF!</f>
        <v>#REF!</v>
      </c>
    </row>
    <row r="62" spans="1:22" x14ac:dyDescent="0.35">
      <c r="D62" s="201" t="e">
        <f>#REF!</f>
        <v>#REF!</v>
      </c>
      <c r="E62" s="334" t="e">
        <f>#REF!</f>
        <v>#REF!</v>
      </c>
      <c r="F62" s="334" t="e">
        <f>#REF!</f>
        <v>#REF!</v>
      </c>
      <c r="G62" s="335" t="e">
        <f>#REF!</f>
        <v>#REF!</v>
      </c>
      <c r="H62" s="335" t="e">
        <f>#REF!</f>
        <v>#REF!</v>
      </c>
    </row>
    <row r="63" spans="1:22" x14ac:dyDescent="0.35">
      <c r="D63" s="201" t="e">
        <f>#REF!</f>
        <v>#REF!</v>
      </c>
      <c r="E63" s="334" t="e">
        <f>#REF!</f>
        <v>#REF!</v>
      </c>
      <c r="F63" s="334" t="e">
        <f>#REF!</f>
        <v>#REF!</v>
      </c>
      <c r="G63" s="335" t="e">
        <f>#REF!</f>
        <v>#REF!</v>
      </c>
      <c r="H63" s="335" t="e">
        <f>#REF!</f>
        <v>#REF!</v>
      </c>
    </row>
    <row r="64" spans="1:22" x14ac:dyDescent="0.35">
      <c r="D64" s="201" t="e">
        <f>#REF!</f>
        <v>#REF!</v>
      </c>
      <c r="E64" s="334" t="e">
        <f>#REF!</f>
        <v>#REF!</v>
      </c>
      <c r="F64" s="334" t="e">
        <f>#REF!</f>
        <v>#REF!</v>
      </c>
      <c r="G64" s="335" t="e">
        <f>#REF!</f>
        <v>#REF!</v>
      </c>
      <c r="H64" s="335" t="e">
        <f>#REF!</f>
        <v>#REF!</v>
      </c>
    </row>
    <row r="65" spans="4:8" ht="15" thickBot="1" x14ac:dyDescent="0.4">
      <c r="D65" s="201" t="e">
        <f>#REF!</f>
        <v>#REF!</v>
      </c>
      <c r="E65" s="338">
        <v>0</v>
      </c>
      <c r="F65" s="338">
        <v>-0.2</v>
      </c>
      <c r="G65" s="339">
        <v>0</v>
      </c>
      <c r="H65" s="339">
        <v>1</v>
      </c>
    </row>
    <row r="66" spans="4:8" ht="15" thickBot="1" x14ac:dyDescent="0.4">
      <c r="D66" s="210" t="e">
        <f>#REF!</f>
        <v>#REF!</v>
      </c>
      <c r="E66" s="336" t="e">
        <f>#REF!</f>
        <v>#REF!</v>
      </c>
      <c r="F66" s="336" t="e">
        <f>#REF!</f>
        <v>#REF!</v>
      </c>
      <c r="G66" s="337" t="e">
        <f>#REF!</f>
        <v>#REF!</v>
      </c>
      <c r="H66" s="337" t="e">
        <f>#REF!</f>
        <v>#REF!</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E5BE4-E750-41EC-9354-30612321CA06}">
  <sheetPr>
    <tabColor theme="9" tint="0.59999389629810485"/>
  </sheetPr>
  <dimension ref="A8:L8"/>
  <sheetViews>
    <sheetView showGridLines="0" workbookViewId="0">
      <selection activeCell="A8" sqref="A8"/>
    </sheetView>
  </sheetViews>
  <sheetFormatPr defaultColWidth="8.7265625" defaultRowHeight="14.5" x14ac:dyDescent="0.35"/>
  <sheetData>
    <row r="8" spans="1:12" ht="27" x14ac:dyDescent="0.5">
      <c r="A8" s="370"/>
      <c r="B8" s="731" t="s">
        <v>1093</v>
      </c>
      <c r="C8" s="732"/>
      <c r="D8" s="732"/>
      <c r="E8" s="732"/>
      <c r="F8" s="732"/>
      <c r="G8" s="732"/>
      <c r="H8" s="732"/>
      <c r="I8" s="732"/>
      <c r="J8" s="732"/>
      <c r="K8" s="732"/>
      <c r="L8" s="733"/>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9C3B6-3790-4E79-8A5A-41D1B980B4D0}">
  <sheetPr>
    <pageSetUpPr fitToPage="1"/>
  </sheetPr>
  <dimension ref="A1:T127"/>
  <sheetViews>
    <sheetView showGridLines="0" topLeftCell="D1" zoomScale="60" zoomScaleNormal="60" workbookViewId="0">
      <selection activeCell="F12" sqref="F12"/>
    </sheetView>
  </sheetViews>
  <sheetFormatPr defaultColWidth="8.7265625" defaultRowHeight="14.5" x14ac:dyDescent="0.35"/>
  <cols>
    <col min="1" max="1" width="1.7265625" style="1" hidden="1" customWidth="1"/>
    <col min="2" max="3" width="1.7265625" style="355" hidden="1" customWidth="1"/>
    <col min="4" max="4" width="60.26953125" style="370" customWidth="1"/>
    <col min="5" max="5" width="25" style="372" customWidth="1"/>
    <col min="6" max="7" width="16.26953125" style="373" customWidth="1"/>
    <col min="8" max="8" width="23.26953125" style="374" customWidth="1"/>
    <col min="9" max="9" width="28.453125" style="375" customWidth="1"/>
    <col min="10" max="10" width="28.26953125" style="370" customWidth="1"/>
    <col min="11" max="11" width="44" style="376" customWidth="1"/>
    <col min="12" max="12" width="28.7265625" style="376" customWidth="1"/>
    <col min="13" max="13" width="36.90625" style="355" customWidth="1"/>
    <col min="14" max="16384" width="8.7265625" style="1"/>
  </cols>
  <sheetData>
    <row r="1" spans="2:15" ht="55" customHeight="1" x14ac:dyDescent="0.35"/>
    <row r="2" spans="2:15" ht="55" customHeight="1" x14ac:dyDescent="0.35">
      <c r="E2" s="370"/>
      <c r="F2" s="372"/>
      <c r="G2" s="372"/>
      <c r="H2" s="375"/>
      <c r="I2" s="374"/>
      <c r="J2" s="375"/>
    </row>
    <row r="3" spans="2:15" x14ac:dyDescent="0.35">
      <c r="E3" s="370"/>
      <c r="F3" s="370"/>
      <c r="G3" s="370"/>
      <c r="H3" s="377"/>
      <c r="I3" s="378"/>
      <c r="J3" s="377"/>
    </row>
    <row r="4" spans="2:15" ht="20.5" thickBot="1" x14ac:dyDescent="0.45">
      <c r="D4" s="379" t="s">
        <v>0</v>
      </c>
      <c r="E4" s="370"/>
      <c r="H4" s="377"/>
      <c r="I4" s="377"/>
      <c r="J4" s="377"/>
    </row>
    <row r="5" spans="2:15" ht="23" thickBot="1" x14ac:dyDescent="0.5">
      <c r="E5" s="370"/>
      <c r="I5" s="678">
        <v>2021</v>
      </c>
      <c r="J5" s="678">
        <v>2022</v>
      </c>
    </row>
    <row r="6" spans="2:15" ht="30" customHeight="1" thickBot="1" x14ac:dyDescent="0.45">
      <c r="D6" s="740" t="s">
        <v>2</v>
      </c>
      <c r="E6" s="741" t="str">
        <f>'Dati di Base'!C5</f>
        <v>Impresa ANCE</v>
      </c>
      <c r="F6" s="380"/>
      <c r="G6" s="380"/>
      <c r="H6" s="381" t="s">
        <v>313</v>
      </c>
      <c r="I6" s="679">
        <f>I21</f>
        <v>0</v>
      </c>
      <c r="J6" s="680">
        <f>J21</f>
        <v>0</v>
      </c>
      <c r="K6" s="382"/>
      <c r="L6" s="383"/>
    </row>
    <row r="7" spans="2:15" ht="30" customHeight="1" thickBot="1" x14ac:dyDescent="0.45">
      <c r="D7" s="742" t="s">
        <v>4</v>
      </c>
      <c r="E7" s="743" t="str">
        <f>'Dati di Base'!C6</f>
        <v>018 580 909 86</v>
      </c>
      <c r="F7" s="380"/>
      <c r="G7" s="380"/>
      <c r="H7" s="384" t="s">
        <v>429</v>
      </c>
      <c r="I7" s="385">
        <f>I31</f>
        <v>0</v>
      </c>
      <c r="J7" s="386">
        <f>J31</f>
        <v>0</v>
      </c>
      <c r="K7" s="382"/>
      <c r="L7" s="383"/>
    </row>
    <row r="8" spans="2:15" ht="30" customHeight="1" thickBot="1" x14ac:dyDescent="0.45">
      <c r="D8" s="742" t="str">
        <f>'Dati di Base'!B7</f>
        <v>Data del calcolo</v>
      </c>
      <c r="E8" s="744">
        <f>'Dati di Base'!C7</f>
        <v>45049</v>
      </c>
      <c r="F8" s="380"/>
      <c r="G8" s="380"/>
      <c r="H8" s="387" t="s">
        <v>903</v>
      </c>
      <c r="I8" s="388">
        <f>I125</f>
        <v>0</v>
      </c>
      <c r="J8" s="389">
        <f>J125</f>
        <v>0</v>
      </c>
      <c r="K8" s="382"/>
      <c r="L8" s="383"/>
    </row>
    <row r="9" spans="2:15" ht="30" customHeight="1" thickBot="1" x14ac:dyDescent="0.45">
      <c r="D9" s="745" t="str">
        <f>'Dati di Base'!B8</f>
        <v>Anni di riferimento del calcolo</v>
      </c>
      <c r="E9" s="746" t="str">
        <f>'Dati di Base'!C8</f>
        <v>2021-2022</v>
      </c>
      <c r="F9" s="380"/>
      <c r="G9" s="380"/>
      <c r="H9" s="391"/>
      <c r="I9" s="392"/>
      <c r="J9" s="390"/>
      <c r="K9" s="393"/>
    </row>
    <row r="10" spans="2:15" ht="18.5" thickBot="1" x14ac:dyDescent="0.45">
      <c r="D10" s="390"/>
      <c r="E10" s="394"/>
      <c r="F10" s="380"/>
      <c r="G10" s="380"/>
      <c r="H10" s="395"/>
      <c r="I10" s="392"/>
      <c r="J10" s="390"/>
      <c r="K10" s="393"/>
    </row>
    <row r="11" spans="2:15" s="5" customFormat="1" ht="80.150000000000006" customHeight="1" thickBot="1" x14ac:dyDescent="0.4">
      <c r="B11" s="363"/>
      <c r="C11" s="363"/>
      <c r="D11" s="396" t="s">
        <v>5</v>
      </c>
      <c r="E11" s="397" t="s">
        <v>7</v>
      </c>
      <c r="F11" s="398" t="s">
        <v>1058</v>
      </c>
      <c r="G11" s="398" t="s">
        <v>1081</v>
      </c>
      <c r="H11" s="399" t="s">
        <v>901</v>
      </c>
      <c r="I11" s="400" t="s">
        <v>1057</v>
      </c>
      <c r="J11" s="400" t="s">
        <v>1080</v>
      </c>
      <c r="K11" s="401" t="s">
        <v>988</v>
      </c>
      <c r="L11" s="402"/>
      <c r="M11" s="364"/>
      <c r="N11" s="282"/>
      <c r="O11" s="282"/>
    </row>
    <row r="12" spans="2:15" ht="30" customHeight="1" x14ac:dyDescent="0.35">
      <c r="D12" s="403" t="s">
        <v>1063</v>
      </c>
      <c r="E12" s="404" t="s">
        <v>8</v>
      </c>
      <c r="F12" s="738"/>
      <c r="G12" s="738"/>
      <c r="H12" s="405">
        <f>Fuels!E95</f>
        <v>2.1935199999999999</v>
      </c>
      <c r="I12" s="406">
        <f>F12*H12</f>
        <v>0</v>
      </c>
      <c r="J12" s="406">
        <f>G12*H12</f>
        <v>0</v>
      </c>
      <c r="K12" s="963"/>
      <c r="L12" s="407" t="s">
        <v>998</v>
      </c>
      <c r="M12" s="365" t="s">
        <v>986</v>
      </c>
      <c r="N12" s="283"/>
      <c r="O12" s="283"/>
    </row>
    <row r="13" spans="2:15" ht="30" customHeight="1" x14ac:dyDescent="0.35">
      <c r="D13" s="403" t="s">
        <v>1062</v>
      </c>
      <c r="E13" s="404" t="s">
        <v>8</v>
      </c>
      <c r="F13" s="738"/>
      <c r="G13" s="738"/>
      <c r="H13" s="405">
        <f>Fuels!E95</f>
        <v>2.1935199999999999</v>
      </c>
      <c r="I13" s="406">
        <f t="shared" ref="I13:I17" si="0">F13*H13</f>
        <v>0</v>
      </c>
      <c r="J13" s="406">
        <f t="shared" ref="J13:J18" si="1">G13*H13</f>
        <v>0</v>
      </c>
      <c r="K13" s="963"/>
      <c r="L13" s="407"/>
      <c r="M13" s="365"/>
      <c r="N13" s="283"/>
      <c r="O13" s="283"/>
    </row>
    <row r="14" spans="2:15" ht="30" customHeight="1" x14ac:dyDescent="0.35">
      <c r="D14" s="408" t="s">
        <v>1059</v>
      </c>
      <c r="E14" s="409" t="s">
        <v>8</v>
      </c>
      <c r="F14" s="738"/>
      <c r="G14" s="738"/>
      <c r="H14" s="410">
        <f>Fuels!E71</f>
        <v>2.51233</v>
      </c>
      <c r="I14" s="406">
        <f t="shared" si="0"/>
        <v>0</v>
      </c>
      <c r="J14" s="406">
        <f t="shared" si="1"/>
        <v>0</v>
      </c>
      <c r="K14" s="964"/>
      <c r="L14" s="411">
        <v>39.6</v>
      </c>
      <c r="M14" s="366" t="e">
        <f>#REF!*L14*0.001</f>
        <v>#REF!</v>
      </c>
      <c r="N14" s="283"/>
      <c r="O14" s="283"/>
    </row>
    <row r="15" spans="2:15" ht="30" customHeight="1" x14ac:dyDescent="0.35">
      <c r="D15" s="408" t="s">
        <v>1060</v>
      </c>
      <c r="E15" s="409" t="s">
        <v>8</v>
      </c>
      <c r="F15" s="738"/>
      <c r="G15" s="738"/>
      <c r="H15" s="410">
        <v>2.5099999999999998</v>
      </c>
      <c r="I15" s="406">
        <f t="shared" si="0"/>
        <v>0</v>
      </c>
      <c r="J15" s="406">
        <f t="shared" si="1"/>
        <v>0</v>
      </c>
      <c r="K15" s="964"/>
      <c r="L15" s="411"/>
      <c r="M15" s="366"/>
      <c r="N15" s="283"/>
      <c r="O15" s="283"/>
    </row>
    <row r="16" spans="2:15" ht="30" customHeight="1" x14ac:dyDescent="0.35">
      <c r="D16" s="408" t="s">
        <v>314</v>
      </c>
      <c r="E16" s="409" t="s">
        <v>369</v>
      </c>
      <c r="F16" s="738"/>
      <c r="G16" s="738"/>
      <c r="H16" s="410">
        <f>Fuels!E40</f>
        <v>2.02135</v>
      </c>
      <c r="I16" s="406">
        <f t="shared" si="0"/>
        <v>0</v>
      </c>
      <c r="J16" s="406">
        <f t="shared" si="1"/>
        <v>0</v>
      </c>
      <c r="K16" s="964"/>
      <c r="L16" s="407"/>
      <c r="M16" s="367"/>
      <c r="N16" s="283"/>
      <c r="O16" s="283"/>
    </row>
    <row r="17" spans="4:15" ht="30" customHeight="1" x14ac:dyDescent="0.35">
      <c r="D17" s="408" t="s">
        <v>315</v>
      </c>
      <c r="E17" s="409" t="s">
        <v>8</v>
      </c>
      <c r="F17" s="738"/>
      <c r="G17" s="738"/>
      <c r="H17" s="410">
        <f>Fuels!E36</f>
        <v>1.5570900000000001</v>
      </c>
      <c r="I17" s="406">
        <f t="shared" si="0"/>
        <v>0</v>
      </c>
      <c r="J17" s="406">
        <f t="shared" si="1"/>
        <v>0</v>
      </c>
      <c r="K17" s="964"/>
      <c r="L17" s="407"/>
      <c r="M17" s="368"/>
      <c r="N17" s="283"/>
      <c r="O17" s="283"/>
    </row>
    <row r="18" spans="4:15" ht="30" customHeight="1" thickBot="1" x14ac:dyDescent="0.4">
      <c r="D18" s="412" t="s">
        <v>368</v>
      </c>
      <c r="E18" s="413" t="s">
        <v>8</v>
      </c>
      <c r="F18" s="738"/>
      <c r="G18" s="738"/>
      <c r="H18" s="414">
        <f>Fuels!E83</f>
        <v>2.7585700000000002</v>
      </c>
      <c r="I18" s="406">
        <f>F18*H18</f>
        <v>0</v>
      </c>
      <c r="J18" s="406">
        <f t="shared" si="1"/>
        <v>0</v>
      </c>
      <c r="K18" s="965"/>
      <c r="M18" s="361"/>
    </row>
    <row r="19" spans="4:15" ht="30" customHeight="1" thickBot="1" x14ac:dyDescent="0.4">
      <c r="D19" s="415" t="s">
        <v>307</v>
      </c>
      <c r="E19" s="416"/>
      <c r="F19" s="417">
        <f>SUM(F12:F18)</f>
        <v>0</v>
      </c>
      <c r="G19" s="417">
        <f>SUM(G12:G18)</f>
        <v>0</v>
      </c>
      <c r="H19" s="418"/>
      <c r="I19" s="419">
        <f>SUM(I12:I18)</f>
        <v>0</v>
      </c>
      <c r="J19" s="419">
        <f>SUM(J12:J18)</f>
        <v>0</v>
      </c>
      <c r="K19" s="420"/>
    </row>
    <row r="20" spans="4:15" ht="30" customHeight="1" thickBot="1" x14ac:dyDescent="0.45">
      <c r="D20" s="390"/>
      <c r="E20" s="394"/>
      <c r="F20" s="380"/>
      <c r="G20" s="380"/>
      <c r="H20" s="391"/>
      <c r="I20" s="421"/>
      <c r="J20" s="390"/>
      <c r="K20" s="393"/>
    </row>
    <row r="21" spans="4:15" ht="30" customHeight="1" thickBot="1" x14ac:dyDescent="0.4">
      <c r="D21" s="422" t="s">
        <v>313</v>
      </c>
      <c r="E21" s="423"/>
      <c r="F21" s="424"/>
      <c r="G21" s="424"/>
      <c r="H21" s="425"/>
      <c r="I21" s="426">
        <f>I19</f>
        <v>0</v>
      </c>
      <c r="J21" s="426">
        <f>J19</f>
        <v>0</v>
      </c>
      <c r="K21" s="427"/>
    </row>
    <row r="22" spans="4:15" ht="30" customHeight="1" x14ac:dyDescent="0.4">
      <c r="D22" s="390"/>
      <c r="E22" s="394"/>
      <c r="F22" s="380"/>
      <c r="G22" s="380"/>
      <c r="H22" s="391"/>
      <c r="I22" s="392"/>
      <c r="J22" s="390"/>
      <c r="K22" s="393"/>
    </row>
    <row r="23" spans="4:15" ht="30" customHeight="1" x14ac:dyDescent="0.4">
      <c r="D23" s="390"/>
      <c r="E23" s="394"/>
      <c r="F23" s="380"/>
      <c r="G23" s="380"/>
      <c r="H23" s="391"/>
      <c r="I23" s="392"/>
      <c r="J23" s="390"/>
      <c r="K23" s="393"/>
    </row>
    <row r="24" spans="4:15" ht="30" customHeight="1" thickBot="1" x14ac:dyDescent="0.45">
      <c r="D24" s="390"/>
      <c r="E24" s="394"/>
      <c r="F24" s="380"/>
      <c r="G24" s="380"/>
      <c r="H24" s="391"/>
      <c r="I24" s="392"/>
      <c r="J24" s="390"/>
      <c r="K24" s="393"/>
    </row>
    <row r="25" spans="4:15" ht="80.150000000000006" customHeight="1" thickBot="1" x14ac:dyDescent="0.4">
      <c r="D25" s="428" t="s">
        <v>387</v>
      </c>
      <c r="E25" s="429" t="s">
        <v>7</v>
      </c>
      <c r="F25" s="430" t="s">
        <v>1058</v>
      </c>
      <c r="G25" s="430" t="s">
        <v>1082</v>
      </c>
      <c r="H25" s="431" t="s">
        <v>900</v>
      </c>
      <c r="I25" s="432" t="s">
        <v>1057</v>
      </c>
      <c r="J25" s="432" t="s">
        <v>1080</v>
      </c>
      <c r="K25" s="433" t="s">
        <v>988</v>
      </c>
    </row>
    <row r="26" spans="4:15" ht="30" customHeight="1" x14ac:dyDescent="0.35">
      <c r="D26" s="403" t="s">
        <v>989</v>
      </c>
      <c r="E26" s="404" t="s">
        <v>385</v>
      </c>
      <c r="F26" s="738"/>
      <c r="G26" s="738"/>
      <c r="H26" s="405">
        <f>'Emissioni elettriche ISPRA'!G22/1000</f>
        <v>0.3306</v>
      </c>
      <c r="I26" s="406">
        <f>F26*H26</f>
        <v>0</v>
      </c>
      <c r="J26" s="406">
        <f>G26*H26</f>
        <v>0</v>
      </c>
      <c r="K26" s="963"/>
    </row>
    <row r="27" spans="4:15" ht="30" customHeight="1" x14ac:dyDescent="0.35">
      <c r="D27" s="408" t="s">
        <v>388</v>
      </c>
      <c r="E27" s="409" t="s">
        <v>385</v>
      </c>
      <c r="F27" s="738"/>
      <c r="G27" s="738"/>
      <c r="H27" s="410">
        <f>'Emissioni elettriche ISPRA'!G22/1000</f>
        <v>0.3306</v>
      </c>
      <c r="I27" s="406">
        <f t="shared" ref="I27:I28" si="2">F27*H27</f>
        <v>0</v>
      </c>
      <c r="J27" s="406">
        <f t="shared" ref="J27:J28" si="3">G27*H27</f>
        <v>0</v>
      </c>
      <c r="K27" s="963"/>
    </row>
    <row r="28" spans="4:15" ht="30" customHeight="1" thickBot="1" x14ac:dyDescent="0.4">
      <c r="D28" s="412" t="s">
        <v>389</v>
      </c>
      <c r="E28" s="413" t="s">
        <v>385</v>
      </c>
      <c r="F28" s="738"/>
      <c r="G28" s="738"/>
      <c r="H28" s="414">
        <f>'Emissioni elettriche ISPRA'!G22/1000</f>
        <v>0.3306</v>
      </c>
      <c r="I28" s="406">
        <f t="shared" si="2"/>
        <v>0</v>
      </c>
      <c r="J28" s="406">
        <f t="shared" si="3"/>
        <v>0</v>
      </c>
      <c r="K28" s="963"/>
    </row>
    <row r="29" spans="4:15" ht="30" customHeight="1" thickBot="1" x14ac:dyDescent="0.4">
      <c r="D29" s="415" t="s">
        <v>307</v>
      </c>
      <c r="E29" s="416"/>
      <c r="F29" s="417">
        <f>SUM(F26:F28)</f>
        <v>0</v>
      </c>
      <c r="G29" s="417">
        <f>SUM(G26:G28)</f>
        <v>0</v>
      </c>
      <c r="H29" s="418"/>
      <c r="I29" s="419">
        <f>SUM(I26:I28)</f>
        <v>0</v>
      </c>
      <c r="J29" s="419">
        <f>SUM(J26:J28)</f>
        <v>0</v>
      </c>
      <c r="K29" s="420"/>
    </row>
    <row r="30" spans="4:15" ht="30" customHeight="1" thickBot="1" x14ac:dyDescent="0.4">
      <c r="D30" s="434"/>
      <c r="E30" s="434"/>
      <c r="F30" s="435"/>
      <c r="G30" s="435"/>
      <c r="H30" s="436"/>
      <c r="I30" s="436"/>
      <c r="J30" s="435"/>
      <c r="K30" s="393"/>
    </row>
    <row r="31" spans="4:15" ht="30" customHeight="1" thickBot="1" x14ac:dyDescent="0.4">
      <c r="D31" s="438" t="s">
        <v>429</v>
      </c>
      <c r="E31" s="439"/>
      <c r="F31" s="440"/>
      <c r="G31" s="440"/>
      <c r="H31" s="441"/>
      <c r="I31" s="442">
        <f>I29</f>
        <v>0</v>
      </c>
      <c r="J31" s="442">
        <f>J29</f>
        <v>0</v>
      </c>
      <c r="K31" s="443"/>
    </row>
    <row r="32" spans="4:15" ht="30" customHeight="1" x14ac:dyDescent="0.4">
      <c r="D32" s="390"/>
      <c r="E32" s="394"/>
      <c r="F32" s="380"/>
      <c r="G32" s="380"/>
      <c r="H32" s="391"/>
      <c r="I32" s="392"/>
      <c r="J32" s="390"/>
      <c r="K32" s="393"/>
    </row>
    <row r="33" spans="4:11" ht="30" customHeight="1" x14ac:dyDescent="0.4">
      <c r="D33" s="390"/>
      <c r="E33" s="394"/>
      <c r="F33" s="380"/>
      <c r="G33" s="380"/>
      <c r="H33" s="391"/>
      <c r="I33" s="392"/>
      <c r="J33" s="390"/>
      <c r="K33" s="393"/>
    </row>
    <row r="34" spans="4:11" ht="30" customHeight="1" thickBot="1" x14ac:dyDescent="0.45">
      <c r="D34" s="390"/>
      <c r="E34" s="394"/>
      <c r="F34" s="380"/>
      <c r="G34" s="380"/>
      <c r="H34" s="391"/>
      <c r="I34" s="392"/>
      <c r="J34" s="390"/>
      <c r="K34" s="393"/>
    </row>
    <row r="35" spans="4:11" ht="80.150000000000006" customHeight="1" thickBot="1" x14ac:dyDescent="0.4">
      <c r="D35" s="444" t="s">
        <v>871</v>
      </c>
      <c r="E35" s="445" t="s">
        <v>7</v>
      </c>
      <c r="F35" s="446" t="s">
        <v>1058</v>
      </c>
      <c r="G35" s="446" t="s">
        <v>1082</v>
      </c>
      <c r="H35" s="447" t="s">
        <v>900</v>
      </c>
      <c r="I35" s="448" t="s">
        <v>1057</v>
      </c>
      <c r="J35" s="448" t="s">
        <v>1080</v>
      </c>
      <c r="K35" s="449" t="s">
        <v>988</v>
      </c>
    </row>
    <row r="36" spans="4:11" ht="30" customHeight="1" thickBot="1" x14ac:dyDescent="0.4">
      <c r="D36" s="450" t="s">
        <v>874</v>
      </c>
      <c r="E36" s="451" t="s">
        <v>385</v>
      </c>
      <c r="F36" s="452">
        <f>F29</f>
        <v>0</v>
      </c>
      <c r="G36" s="452">
        <f>G29</f>
        <v>0</v>
      </c>
      <c r="H36" s="452">
        <f>'Transmission and distribution'!F21</f>
        <v>1.8789999999999998E-2</v>
      </c>
      <c r="I36" s="406">
        <f>F36*H36</f>
        <v>0</v>
      </c>
      <c r="J36" s="406">
        <f>G36*H36</f>
        <v>0</v>
      </c>
      <c r="K36" s="963" t="s">
        <v>1096</v>
      </c>
    </row>
    <row r="37" spans="4:11" ht="30" customHeight="1" thickBot="1" x14ac:dyDescent="0.4">
      <c r="D37" s="415" t="s">
        <v>307</v>
      </c>
      <c r="E37" s="416"/>
      <c r="F37" s="417">
        <f>SUM(F36)</f>
        <v>0</v>
      </c>
      <c r="G37" s="417">
        <f>SUM(G36)</f>
        <v>0</v>
      </c>
      <c r="H37" s="418"/>
      <c r="I37" s="419">
        <f>SUM(I36)</f>
        <v>0</v>
      </c>
      <c r="J37" s="419">
        <f>SUM(J36)</f>
        <v>0</v>
      </c>
      <c r="K37" s="420"/>
    </row>
    <row r="38" spans="4:11" ht="30" customHeight="1" thickBot="1" x14ac:dyDescent="0.4">
      <c r="D38" s="393"/>
      <c r="E38" s="393"/>
      <c r="F38" s="453"/>
      <c r="G38" s="453"/>
      <c r="H38" s="454"/>
      <c r="I38" s="454"/>
      <c r="J38" s="453"/>
      <c r="K38" s="393"/>
    </row>
    <row r="39" spans="4:11" ht="80.150000000000006" customHeight="1" thickBot="1" x14ac:dyDescent="0.4">
      <c r="D39" s="444" t="s">
        <v>872</v>
      </c>
      <c r="E39" s="445" t="s">
        <v>7</v>
      </c>
      <c r="F39" s="446" t="s">
        <v>1058</v>
      </c>
      <c r="G39" s="446" t="s">
        <v>1082</v>
      </c>
      <c r="H39" s="447" t="s">
        <v>1097</v>
      </c>
      <c r="I39" s="448" t="s">
        <v>1057</v>
      </c>
      <c r="J39" s="448" t="s">
        <v>1080</v>
      </c>
      <c r="K39" s="449" t="s">
        <v>988</v>
      </c>
    </row>
    <row r="40" spans="4:11" ht="30" customHeight="1" x14ac:dyDescent="0.35">
      <c r="D40" s="403" t="s">
        <v>999</v>
      </c>
      <c r="E40" s="404" t="s">
        <v>875</v>
      </c>
      <c r="F40" s="738"/>
      <c r="G40" s="738"/>
      <c r="H40" s="455">
        <f>'Water supply'!E18</f>
        <v>0.14899999999999999</v>
      </c>
      <c r="I40" s="406">
        <f>F40*H40</f>
        <v>0</v>
      </c>
      <c r="J40" s="406">
        <f>G40*H40</f>
        <v>0</v>
      </c>
      <c r="K40" s="963"/>
    </row>
    <row r="41" spans="4:11" ht="30" customHeight="1" x14ac:dyDescent="0.35">
      <c r="D41" s="682" t="s">
        <v>1064</v>
      </c>
      <c r="E41" s="404" t="s">
        <v>875</v>
      </c>
      <c r="F41" s="738"/>
      <c r="G41" s="738"/>
      <c r="H41" s="455">
        <v>0</v>
      </c>
      <c r="I41" s="406">
        <f t="shared" ref="I41:I42" si="4">F41*H41</f>
        <v>0</v>
      </c>
      <c r="J41" s="406">
        <f t="shared" ref="J41:J42" si="5">G41*H41</f>
        <v>0</v>
      </c>
      <c r="K41" s="963"/>
    </row>
    <row r="42" spans="4:11" ht="30" customHeight="1" thickBot="1" x14ac:dyDescent="0.4">
      <c r="D42" s="408" t="s">
        <v>1000</v>
      </c>
      <c r="E42" s="404" t="s">
        <v>875</v>
      </c>
      <c r="F42" s="738"/>
      <c r="G42" s="738"/>
      <c r="H42" s="410">
        <f>'Water supply'!E18</f>
        <v>0.14899999999999999</v>
      </c>
      <c r="I42" s="406">
        <f t="shared" si="4"/>
        <v>0</v>
      </c>
      <c r="J42" s="406">
        <f t="shared" si="5"/>
        <v>0</v>
      </c>
      <c r="K42" s="963"/>
    </row>
    <row r="43" spans="4:11" ht="30" customHeight="1" thickBot="1" x14ac:dyDescent="0.4">
      <c r="D43" s="415" t="s">
        <v>307</v>
      </c>
      <c r="E43" s="416"/>
      <c r="F43" s="417">
        <f>SUM(F40:F42)</f>
        <v>0</v>
      </c>
      <c r="G43" s="417">
        <f>SUM(G40:G42)</f>
        <v>0</v>
      </c>
      <c r="H43" s="418"/>
      <c r="I43" s="419">
        <f>SUM(I40:I42)</f>
        <v>0</v>
      </c>
      <c r="J43" s="419">
        <f>SUM(J40:J42)</f>
        <v>0</v>
      </c>
      <c r="K43" s="420"/>
    </row>
    <row r="44" spans="4:11" ht="30" customHeight="1" thickBot="1" x14ac:dyDescent="0.4">
      <c r="D44" s="393"/>
      <c r="E44" s="393"/>
      <c r="F44" s="453"/>
      <c r="G44" s="453"/>
      <c r="H44" s="454"/>
      <c r="I44" s="454"/>
      <c r="J44" s="453"/>
      <c r="K44" s="393"/>
    </row>
    <row r="45" spans="4:11" ht="80.150000000000006" customHeight="1" thickBot="1" x14ac:dyDescent="0.4">
      <c r="D45" s="444" t="s">
        <v>873</v>
      </c>
      <c r="E45" s="445" t="s">
        <v>7</v>
      </c>
      <c r="F45" s="446" t="s">
        <v>1058</v>
      </c>
      <c r="G45" s="446" t="s">
        <v>1082</v>
      </c>
      <c r="H45" s="447" t="s">
        <v>1097</v>
      </c>
      <c r="I45" s="448" t="s">
        <v>1057</v>
      </c>
      <c r="J45" s="448" t="s">
        <v>1080</v>
      </c>
      <c r="K45" s="449" t="s">
        <v>988</v>
      </c>
    </row>
    <row r="46" spans="4:11" ht="30" customHeight="1" thickBot="1" x14ac:dyDescent="0.4">
      <c r="D46" s="450" t="s">
        <v>876</v>
      </c>
      <c r="E46" s="451" t="s">
        <v>875</v>
      </c>
      <c r="F46" s="738"/>
      <c r="G46" s="738"/>
      <c r="H46" s="452">
        <f>'Water treatment'!E17</f>
        <v>0.27200000000000002</v>
      </c>
      <c r="I46" s="456">
        <f>F46*H46</f>
        <v>0</v>
      </c>
      <c r="J46" s="406">
        <f>G46*H46</f>
        <v>0</v>
      </c>
      <c r="K46" s="963"/>
    </row>
    <row r="47" spans="4:11" ht="30" customHeight="1" thickBot="1" x14ac:dyDescent="0.4">
      <c r="D47" s="415" t="s">
        <v>307</v>
      </c>
      <c r="E47" s="416"/>
      <c r="F47" s="417">
        <f>SUM(F46)</f>
        <v>0</v>
      </c>
      <c r="G47" s="417">
        <f>SUM(G46)</f>
        <v>0</v>
      </c>
      <c r="H47" s="418"/>
      <c r="I47" s="419">
        <f>SUM(I46)</f>
        <v>0</v>
      </c>
      <c r="J47" s="419">
        <f>SUM(J46)</f>
        <v>0</v>
      </c>
      <c r="K47" s="420"/>
    </row>
    <row r="48" spans="4:11" ht="30" customHeight="1" thickBot="1" x14ac:dyDescent="0.4">
      <c r="D48" s="393"/>
      <c r="E48" s="393"/>
      <c r="F48" s="453"/>
      <c r="G48" s="453"/>
      <c r="H48" s="454"/>
      <c r="I48" s="454"/>
      <c r="J48" s="453"/>
      <c r="K48" s="393"/>
    </row>
    <row r="49" spans="2:13" ht="80.150000000000006" customHeight="1" thickBot="1" x14ac:dyDescent="0.4">
      <c r="D49" s="444" t="s">
        <v>877</v>
      </c>
      <c r="E49" s="445" t="s">
        <v>7</v>
      </c>
      <c r="F49" s="446" t="s">
        <v>1058</v>
      </c>
      <c r="G49" s="446" t="s">
        <v>1082</v>
      </c>
      <c r="H49" s="447" t="s">
        <v>1095</v>
      </c>
      <c r="I49" s="448" t="s">
        <v>1057</v>
      </c>
      <c r="J49" s="448" t="s">
        <v>1080</v>
      </c>
      <c r="K49" s="449" t="s">
        <v>988</v>
      </c>
    </row>
    <row r="50" spans="2:13" ht="30" customHeight="1" x14ac:dyDescent="0.35">
      <c r="D50" s="403" t="s">
        <v>878</v>
      </c>
      <c r="E50" s="404" t="s">
        <v>328</v>
      </c>
      <c r="F50" s="738"/>
      <c r="G50" s="738"/>
      <c r="H50" s="405">
        <f>'Material use'!E22</f>
        <v>7.7589015999999997</v>
      </c>
      <c r="I50" s="437">
        <f>F50*H50</f>
        <v>0</v>
      </c>
      <c r="J50" s="437">
        <f>G50*H50</f>
        <v>0</v>
      </c>
      <c r="K50" s="966"/>
    </row>
    <row r="51" spans="2:13" ht="30" customHeight="1" x14ac:dyDescent="0.35">
      <c r="D51" s="408" t="s">
        <v>1003</v>
      </c>
      <c r="E51" s="409" t="s">
        <v>328</v>
      </c>
      <c r="F51" s="738"/>
      <c r="G51" s="738"/>
      <c r="H51" s="410">
        <f>'Material use'!E25</f>
        <v>39.212491828577981</v>
      </c>
      <c r="I51" s="437">
        <f t="shared" ref="I51:I68" si="6">F51*H51</f>
        <v>0</v>
      </c>
      <c r="J51" s="437">
        <f t="shared" ref="J51:J68" si="7">G51*H51</f>
        <v>0</v>
      </c>
      <c r="K51" s="966"/>
      <c r="L51" s="457"/>
    </row>
    <row r="52" spans="2:13" ht="30" customHeight="1" x14ac:dyDescent="0.35">
      <c r="D52" s="408" t="s">
        <v>1053</v>
      </c>
      <c r="E52" s="409" t="s">
        <v>328</v>
      </c>
      <c r="F52" s="738"/>
      <c r="G52" s="738"/>
      <c r="H52" s="410">
        <f>'Material use'!E26</f>
        <v>241.7589016</v>
      </c>
      <c r="I52" s="437">
        <f t="shared" si="6"/>
        <v>0</v>
      </c>
      <c r="J52" s="437">
        <f t="shared" si="7"/>
        <v>0</v>
      </c>
      <c r="K52" s="966"/>
    </row>
    <row r="53" spans="2:13" ht="30" customHeight="1" x14ac:dyDescent="0.35">
      <c r="D53" s="408" t="s">
        <v>1061</v>
      </c>
      <c r="E53" s="409" t="s">
        <v>328</v>
      </c>
      <c r="F53" s="738"/>
      <c r="G53" s="738"/>
      <c r="H53" s="410">
        <f>'Material use'!E27</f>
        <v>131.7589016</v>
      </c>
      <c r="I53" s="437">
        <f t="shared" si="6"/>
        <v>0</v>
      </c>
      <c r="J53" s="437">
        <f t="shared" si="7"/>
        <v>0</v>
      </c>
      <c r="K53" s="966"/>
    </row>
    <row r="54" spans="2:13" ht="30" customHeight="1" x14ac:dyDescent="0.35">
      <c r="D54" s="408" t="s">
        <v>880</v>
      </c>
      <c r="E54" s="409" t="s">
        <v>328</v>
      </c>
      <c r="F54" s="738"/>
      <c r="G54" s="738"/>
      <c r="H54" s="410">
        <f>'Material use'!E27</f>
        <v>131.7589016</v>
      </c>
      <c r="I54" s="437">
        <f t="shared" si="6"/>
        <v>0</v>
      </c>
      <c r="J54" s="437">
        <f t="shared" si="7"/>
        <v>0</v>
      </c>
      <c r="K54" s="966"/>
    </row>
    <row r="55" spans="2:13" ht="30" customHeight="1" x14ac:dyDescent="0.35">
      <c r="D55" s="408" t="s">
        <v>1004</v>
      </c>
      <c r="E55" s="409" t="s">
        <v>328</v>
      </c>
      <c r="F55" s="738"/>
      <c r="G55" s="738"/>
      <c r="H55" s="410">
        <f>'Material use'!E35</f>
        <v>667</v>
      </c>
      <c r="I55" s="437">
        <f t="shared" si="6"/>
        <v>0</v>
      </c>
      <c r="J55" s="437">
        <f t="shared" si="7"/>
        <v>0</v>
      </c>
      <c r="K55" s="966"/>
    </row>
    <row r="56" spans="2:13" ht="30" customHeight="1" x14ac:dyDescent="0.35">
      <c r="D56" s="408" t="s">
        <v>1065</v>
      </c>
      <c r="E56" s="409" t="s">
        <v>328</v>
      </c>
      <c r="F56" s="738"/>
      <c r="G56" s="738"/>
      <c r="H56" s="410">
        <f>'Material use'!E28</f>
        <v>1861.7589015999999</v>
      </c>
      <c r="I56" s="437">
        <f t="shared" si="6"/>
        <v>0</v>
      </c>
      <c r="J56" s="437">
        <f t="shared" si="7"/>
        <v>0</v>
      </c>
      <c r="K56" s="966"/>
    </row>
    <row r="57" spans="2:13" ht="30" customHeight="1" x14ac:dyDescent="0.35">
      <c r="D57" s="408" t="s">
        <v>1066</v>
      </c>
      <c r="E57" s="409" t="s">
        <v>328</v>
      </c>
      <c r="F57" s="738"/>
      <c r="G57" s="738"/>
      <c r="H57" s="410">
        <f>'Material use'!E37</f>
        <v>1500</v>
      </c>
      <c r="I57" s="437">
        <f t="shared" si="6"/>
        <v>0</v>
      </c>
      <c r="J57" s="437">
        <f t="shared" si="7"/>
        <v>0</v>
      </c>
      <c r="K57" s="966"/>
    </row>
    <row r="58" spans="2:13" ht="30" customHeight="1" x14ac:dyDescent="0.35">
      <c r="D58" s="408" t="s">
        <v>886</v>
      </c>
      <c r="E58" s="409" t="s">
        <v>328</v>
      </c>
      <c r="F58" s="738"/>
      <c r="G58" s="738"/>
      <c r="H58" s="410">
        <f>'Material use'!E29</f>
        <v>3975.823373347368</v>
      </c>
      <c r="I58" s="437">
        <f t="shared" si="6"/>
        <v>0</v>
      </c>
      <c r="J58" s="437">
        <f t="shared" si="7"/>
        <v>0</v>
      </c>
      <c r="K58" s="966"/>
    </row>
    <row r="59" spans="2:13" ht="30" customHeight="1" x14ac:dyDescent="0.35">
      <c r="D59" s="408" t="s">
        <v>882</v>
      </c>
      <c r="E59" s="409" t="s">
        <v>328</v>
      </c>
      <c r="F59" s="738"/>
      <c r="G59" s="738"/>
      <c r="H59" s="410">
        <f>'Material use'!E31</f>
        <v>1401</v>
      </c>
      <c r="I59" s="437">
        <f t="shared" si="6"/>
        <v>0</v>
      </c>
      <c r="J59" s="437">
        <f t="shared" si="7"/>
        <v>0</v>
      </c>
      <c r="K59" s="966"/>
    </row>
    <row r="60" spans="2:13" ht="30" customHeight="1" x14ac:dyDescent="0.35">
      <c r="D60" s="408" t="s">
        <v>883</v>
      </c>
      <c r="E60" s="409" t="s">
        <v>328</v>
      </c>
      <c r="F60" s="738"/>
      <c r="G60" s="738"/>
      <c r="H60" s="410">
        <f>'Material use'!E32</f>
        <v>120.05000000000001</v>
      </c>
      <c r="I60" s="437">
        <f t="shared" si="6"/>
        <v>0</v>
      </c>
      <c r="J60" s="437">
        <f t="shared" si="7"/>
        <v>0</v>
      </c>
      <c r="K60" s="966"/>
    </row>
    <row r="61" spans="2:13" ht="30" customHeight="1" x14ac:dyDescent="0.35">
      <c r="D61" s="408" t="s">
        <v>885</v>
      </c>
      <c r="E61" s="409" t="s">
        <v>328</v>
      </c>
      <c r="F61" s="738"/>
      <c r="G61" s="738"/>
      <c r="H61" s="410">
        <f>'Material use'!E33</f>
        <v>3335.5718997142853</v>
      </c>
      <c r="I61" s="437">
        <f t="shared" si="6"/>
        <v>0</v>
      </c>
      <c r="J61" s="437">
        <f t="shared" si="7"/>
        <v>0</v>
      </c>
      <c r="K61" s="966"/>
    </row>
    <row r="62" spans="2:13" ht="30" customHeight="1" x14ac:dyDescent="0.35">
      <c r="D62" s="408" t="s">
        <v>884</v>
      </c>
      <c r="E62" s="409" t="s">
        <v>328</v>
      </c>
      <c r="F62" s="738"/>
      <c r="G62" s="738"/>
      <c r="H62" s="410">
        <f>'Material use'!E34</f>
        <v>312.61178017290251</v>
      </c>
      <c r="I62" s="437">
        <f t="shared" si="6"/>
        <v>0</v>
      </c>
      <c r="J62" s="437">
        <f t="shared" si="7"/>
        <v>0</v>
      </c>
      <c r="K62" s="966"/>
    </row>
    <row r="63" spans="2:13" ht="30" customHeight="1" x14ac:dyDescent="0.35">
      <c r="D63" s="408" t="s">
        <v>887</v>
      </c>
      <c r="E63" s="409" t="s">
        <v>328</v>
      </c>
      <c r="F63" s="738"/>
      <c r="G63" s="738"/>
      <c r="H63" s="410">
        <f>'Material use'!E43</f>
        <v>1402.7666666666664</v>
      </c>
      <c r="I63" s="437">
        <f t="shared" si="6"/>
        <v>0</v>
      </c>
      <c r="J63" s="437">
        <f t="shared" si="7"/>
        <v>0</v>
      </c>
      <c r="K63" s="966"/>
    </row>
    <row r="64" spans="2:13" s="612" customFormat="1" ht="130" customHeight="1" x14ac:dyDescent="0.35">
      <c r="B64" s="362"/>
      <c r="C64" s="362"/>
      <c r="D64" s="408" t="s">
        <v>1070</v>
      </c>
      <c r="E64" s="409" t="s">
        <v>328</v>
      </c>
      <c r="F64" s="738"/>
      <c r="G64" s="738"/>
      <c r="H64" s="414">
        <f>(0.85*'Material use'!E43)+(0.05*'Material use'!E83)+(0.1*'Material use'!E29)</f>
        <v>1760.5882120611047</v>
      </c>
      <c r="I64" s="437">
        <f t="shared" si="6"/>
        <v>0</v>
      </c>
      <c r="J64" s="437">
        <f t="shared" si="7"/>
        <v>0</v>
      </c>
      <c r="K64" s="967" t="s">
        <v>1089</v>
      </c>
      <c r="L64" s="376"/>
      <c r="M64" s="362"/>
    </row>
    <row r="65" spans="2:20" s="612" customFormat="1" ht="130" customHeight="1" x14ac:dyDescent="0.35">
      <c r="B65" s="362"/>
      <c r="C65" s="362"/>
      <c r="D65" s="408" t="s">
        <v>1078</v>
      </c>
      <c r="E65" s="409" t="s">
        <v>328</v>
      </c>
      <c r="F65" s="738"/>
      <c r="G65" s="738"/>
      <c r="H65" s="414">
        <f>(0.93*'Material use'!E43)+(0.05*'Material use'!E34)+(0.02*'Material use'!E29)</f>
        <v>1399.7200564755924</v>
      </c>
      <c r="I65" s="437">
        <f t="shared" si="6"/>
        <v>0</v>
      </c>
      <c r="J65" s="437">
        <f t="shared" si="7"/>
        <v>0</v>
      </c>
      <c r="K65" s="967" t="s">
        <v>1090</v>
      </c>
      <c r="L65" s="376"/>
      <c r="M65" s="362"/>
    </row>
    <row r="66" spans="2:20" s="612" customFormat="1" ht="130" customHeight="1" x14ac:dyDescent="0.35">
      <c r="B66" s="362"/>
      <c r="C66" s="362"/>
      <c r="D66" s="408" t="s">
        <v>1071</v>
      </c>
      <c r="E66" s="409" t="s">
        <v>328</v>
      </c>
      <c r="F66" s="738"/>
      <c r="G66" s="738"/>
      <c r="H66" s="414">
        <f>(0.8*'Material use'!E43)+(0.2*'Material use'!E29)</f>
        <v>1917.3780080028068</v>
      </c>
      <c r="I66" s="437">
        <f t="shared" si="6"/>
        <v>0</v>
      </c>
      <c r="J66" s="437">
        <f t="shared" si="7"/>
        <v>0</v>
      </c>
      <c r="K66" s="967" t="s">
        <v>1091</v>
      </c>
      <c r="L66" s="376"/>
      <c r="M66" s="362"/>
    </row>
    <row r="67" spans="2:20" ht="30" customHeight="1" x14ac:dyDescent="0.35">
      <c r="D67" s="408" t="s">
        <v>1005</v>
      </c>
      <c r="E67" s="409" t="s">
        <v>328</v>
      </c>
      <c r="F67" s="738"/>
      <c r="G67" s="738"/>
      <c r="H67" s="414">
        <f>'Material use'!E75</f>
        <v>3116.2915638696181</v>
      </c>
      <c r="I67" s="437">
        <f t="shared" si="6"/>
        <v>0</v>
      </c>
      <c r="J67" s="437">
        <f t="shared" si="7"/>
        <v>0</v>
      </c>
      <c r="K67" s="966"/>
    </row>
    <row r="68" spans="2:20" ht="30" customHeight="1" thickBot="1" x14ac:dyDescent="0.4">
      <c r="D68" s="412" t="s">
        <v>888</v>
      </c>
      <c r="E68" s="409" t="s">
        <v>328</v>
      </c>
      <c r="F68" s="738"/>
      <c r="G68" s="738"/>
      <c r="H68" s="414">
        <f>'Material use'!E89</f>
        <v>881.18936143085875</v>
      </c>
      <c r="I68" s="437">
        <f t="shared" si="6"/>
        <v>0</v>
      </c>
      <c r="J68" s="437">
        <f t="shared" si="7"/>
        <v>0</v>
      </c>
      <c r="K68" s="966"/>
    </row>
    <row r="69" spans="2:20" ht="30" customHeight="1" thickBot="1" x14ac:dyDescent="0.4">
      <c r="D69" s="415" t="s">
        <v>307</v>
      </c>
      <c r="E69" s="416"/>
      <c r="F69" s="417">
        <f>SUM(F50:F68)</f>
        <v>0</v>
      </c>
      <c r="G69" s="417">
        <f>SUM(G50:G68)</f>
        <v>0</v>
      </c>
      <c r="H69" s="418"/>
      <c r="I69" s="419">
        <f>SUM(I50:I68)</f>
        <v>0</v>
      </c>
      <c r="J69" s="419">
        <f>SUM(J50:J68)</f>
        <v>0</v>
      </c>
      <c r="K69" s="420"/>
    </row>
    <row r="70" spans="2:20" ht="30" customHeight="1" thickBot="1" x14ac:dyDescent="0.4">
      <c r="D70" s="458"/>
      <c r="E70" s="458"/>
      <c r="F70" s="459"/>
      <c r="G70" s="459"/>
      <c r="H70" s="460"/>
      <c r="I70" s="459"/>
      <c r="J70" s="458"/>
      <c r="K70" s="458"/>
    </row>
    <row r="71" spans="2:20" ht="70" customHeight="1" thickBot="1" x14ac:dyDescent="0.4">
      <c r="D71" s="444" t="s">
        <v>889</v>
      </c>
      <c r="E71" s="445" t="s">
        <v>7</v>
      </c>
      <c r="F71" s="446" t="s">
        <v>1058</v>
      </c>
      <c r="G71" s="446" t="s">
        <v>1082</v>
      </c>
      <c r="H71" s="446" t="s">
        <v>1017</v>
      </c>
      <c r="I71" s="447" t="s">
        <v>1018</v>
      </c>
      <c r="J71" s="447" t="s">
        <v>1019</v>
      </c>
      <c r="K71" s="448" t="s">
        <v>1057</v>
      </c>
      <c r="L71" s="448" t="s">
        <v>1080</v>
      </c>
      <c r="M71" s="962" t="s">
        <v>988</v>
      </c>
      <c r="N71" s="347"/>
      <c r="O71" s="347"/>
      <c r="P71" s="347"/>
      <c r="Q71" s="347"/>
      <c r="R71" s="347"/>
      <c r="S71" s="347"/>
      <c r="T71" s="347"/>
    </row>
    <row r="72" spans="2:20" ht="30" customHeight="1" x14ac:dyDescent="0.35">
      <c r="D72" s="403" t="s">
        <v>1006</v>
      </c>
      <c r="E72" s="404" t="s">
        <v>328</v>
      </c>
      <c r="F72" s="738"/>
      <c r="G72" s="738"/>
      <c r="H72" s="739">
        <v>0</v>
      </c>
      <c r="I72" s="455">
        <f>'Waste disposal'!G33</f>
        <v>0.98914159999999995</v>
      </c>
      <c r="J72" s="455">
        <f>'Waste disposal'!J33</f>
        <v>17.582694949286356</v>
      </c>
      <c r="K72" s="406">
        <f>F72*I72*H72+F72*J72*(1-H72)</f>
        <v>0</v>
      </c>
      <c r="L72" s="406">
        <f>G72*I72*H72+G72*J72*(1-H72)</f>
        <v>0</v>
      </c>
      <c r="M72" s="968"/>
    </row>
    <row r="73" spans="2:20" ht="30" customHeight="1" x14ac:dyDescent="0.35">
      <c r="D73" s="408" t="s">
        <v>1007</v>
      </c>
      <c r="E73" s="409" t="s">
        <v>328</v>
      </c>
      <c r="F73" s="738"/>
      <c r="G73" s="738"/>
      <c r="H73" s="739">
        <v>0</v>
      </c>
      <c r="I73" s="455">
        <v>0</v>
      </c>
      <c r="J73" s="455">
        <f>'Waste disposal'!J27</f>
        <v>5.9184263565891468</v>
      </c>
      <c r="K73" s="406">
        <f t="shared" ref="K73:K90" si="8">F73*I73*H73+F73*J73*(1-H73)</f>
        <v>0</v>
      </c>
      <c r="L73" s="406">
        <f t="shared" ref="L73:L90" si="9">G73*I73*H73+G73*J73*(1-H73)</f>
        <v>0</v>
      </c>
      <c r="M73" s="968"/>
    </row>
    <row r="74" spans="2:20" ht="30" customHeight="1" x14ac:dyDescent="0.35">
      <c r="D74" s="408" t="s">
        <v>1008</v>
      </c>
      <c r="E74" s="409" t="s">
        <v>328</v>
      </c>
      <c r="F74" s="738"/>
      <c r="G74" s="738"/>
      <c r="H74" s="739">
        <v>0</v>
      </c>
      <c r="I74" s="455">
        <f>'Waste disposal'!G28</f>
        <v>0.98914159999999995</v>
      </c>
      <c r="J74" s="455">
        <f>'Waste disposal'!J28</f>
        <v>1.2393136</v>
      </c>
      <c r="K74" s="406">
        <f t="shared" si="8"/>
        <v>0</v>
      </c>
      <c r="L74" s="406">
        <f t="shared" si="9"/>
        <v>0</v>
      </c>
      <c r="M74" s="969"/>
    </row>
    <row r="75" spans="2:20" ht="30" customHeight="1" x14ac:dyDescent="0.35">
      <c r="D75" s="408" t="s">
        <v>1009</v>
      </c>
      <c r="E75" s="409" t="s">
        <v>328</v>
      </c>
      <c r="F75" s="738"/>
      <c r="G75" s="738"/>
      <c r="H75" s="739">
        <v>0</v>
      </c>
      <c r="I75" s="455">
        <f>'Waste disposal'!G30</f>
        <v>0.98914159999999995</v>
      </c>
      <c r="J75" s="455">
        <f>'Waste disposal'!J30</f>
        <v>1.2393136</v>
      </c>
      <c r="K75" s="406">
        <f t="shared" si="8"/>
        <v>0</v>
      </c>
      <c r="L75" s="406">
        <f t="shared" si="9"/>
        <v>0</v>
      </c>
      <c r="M75" s="970"/>
    </row>
    <row r="76" spans="2:20" ht="30" customHeight="1" x14ac:dyDescent="0.35">
      <c r="D76" s="408" t="s">
        <v>1010</v>
      </c>
      <c r="E76" s="409" t="s">
        <v>328</v>
      </c>
      <c r="F76" s="738"/>
      <c r="G76" s="738"/>
      <c r="H76" s="739">
        <v>0</v>
      </c>
      <c r="I76" s="455">
        <f>'Waste disposal'!G30</f>
        <v>0.98914159999999995</v>
      </c>
      <c r="J76" s="455">
        <f>'Waste disposal'!J30</f>
        <v>1.2393136</v>
      </c>
      <c r="K76" s="406">
        <f t="shared" si="8"/>
        <v>0</v>
      </c>
      <c r="L76" s="406">
        <f t="shared" si="9"/>
        <v>0</v>
      </c>
      <c r="M76" s="971"/>
    </row>
    <row r="77" spans="2:20" ht="30" customHeight="1" x14ac:dyDescent="0.35">
      <c r="D77" s="461" t="s">
        <v>1054</v>
      </c>
      <c r="E77" s="409" t="s">
        <v>328</v>
      </c>
      <c r="F77" s="738"/>
      <c r="G77" s="738"/>
      <c r="H77" s="739">
        <v>0</v>
      </c>
      <c r="I77" s="455">
        <f>'Waste disposal'!G30</f>
        <v>0.98914159999999995</v>
      </c>
      <c r="J77" s="455">
        <f>'Waste disposal'!J30</f>
        <v>1.2393136</v>
      </c>
      <c r="K77" s="406">
        <f t="shared" si="8"/>
        <v>0</v>
      </c>
      <c r="L77" s="406">
        <f t="shared" si="9"/>
        <v>0</v>
      </c>
      <c r="M77" s="968"/>
    </row>
    <row r="78" spans="2:20" ht="30" customHeight="1" x14ac:dyDescent="0.35">
      <c r="D78" s="408" t="s">
        <v>1074</v>
      </c>
      <c r="E78" s="409" t="s">
        <v>328</v>
      </c>
      <c r="F78" s="738"/>
      <c r="G78" s="738"/>
      <c r="H78" s="739">
        <v>0</v>
      </c>
      <c r="I78" s="455">
        <v>0</v>
      </c>
      <c r="J78" s="455">
        <f>'Waste disposal'!J61</f>
        <v>8.9019922480620153</v>
      </c>
      <c r="K78" s="406">
        <f t="shared" si="8"/>
        <v>0</v>
      </c>
      <c r="L78" s="406">
        <f t="shared" si="9"/>
        <v>0</v>
      </c>
      <c r="M78" s="971"/>
    </row>
    <row r="79" spans="2:20" ht="30" customHeight="1" x14ac:dyDescent="0.35">
      <c r="D79" s="408" t="s">
        <v>1013</v>
      </c>
      <c r="E79" s="409" t="s">
        <v>328</v>
      </c>
      <c r="F79" s="738"/>
      <c r="G79" s="738"/>
      <c r="H79" s="739">
        <v>0</v>
      </c>
      <c r="I79" s="455">
        <f>'Waste disposal'!G32</f>
        <v>0.98914159999999995</v>
      </c>
      <c r="J79" s="455">
        <f>'Waste disposal'!J32</f>
        <v>1.2643491</v>
      </c>
      <c r="K79" s="406">
        <f t="shared" si="8"/>
        <v>0</v>
      </c>
      <c r="L79" s="406">
        <f t="shared" si="9"/>
        <v>0</v>
      </c>
      <c r="M79" s="971"/>
    </row>
    <row r="80" spans="2:20" ht="30" customHeight="1" x14ac:dyDescent="0.35">
      <c r="D80" s="408" t="s">
        <v>882</v>
      </c>
      <c r="E80" s="409" t="s">
        <v>328</v>
      </c>
      <c r="F80" s="738"/>
      <c r="G80" s="738"/>
      <c r="H80" s="739">
        <v>0</v>
      </c>
      <c r="I80" s="455">
        <f>'Waste disposal'!G34</f>
        <v>21.293565891472866</v>
      </c>
      <c r="J80" s="455">
        <v>0</v>
      </c>
      <c r="K80" s="406">
        <f t="shared" si="8"/>
        <v>0</v>
      </c>
      <c r="L80" s="406">
        <f t="shared" si="9"/>
        <v>0</v>
      </c>
      <c r="M80" s="968"/>
    </row>
    <row r="81" spans="4:13" ht="30" customHeight="1" x14ac:dyDescent="0.35">
      <c r="D81" s="408" t="s">
        <v>1014</v>
      </c>
      <c r="E81" s="409" t="s">
        <v>328</v>
      </c>
      <c r="F81" s="738"/>
      <c r="G81" s="738"/>
      <c r="H81" s="739">
        <v>0</v>
      </c>
      <c r="I81" s="455">
        <f>'Waste disposal'!F49</f>
        <v>21.293565891472866</v>
      </c>
      <c r="J81" s="455">
        <f>'Waste disposal'!J49</f>
        <v>446.24149999999997</v>
      </c>
      <c r="K81" s="406">
        <f t="shared" si="8"/>
        <v>0</v>
      </c>
      <c r="L81" s="406">
        <f t="shared" si="9"/>
        <v>0</v>
      </c>
      <c r="M81" s="968"/>
    </row>
    <row r="82" spans="4:13" ht="30" customHeight="1" x14ac:dyDescent="0.35">
      <c r="D82" s="408" t="s">
        <v>885</v>
      </c>
      <c r="E82" s="409" t="s">
        <v>328</v>
      </c>
      <c r="F82" s="738"/>
      <c r="G82" s="738"/>
      <c r="H82" s="739">
        <v>0</v>
      </c>
      <c r="I82" s="455">
        <f>'Waste disposal'!G36</f>
        <v>21.293565891472866</v>
      </c>
      <c r="J82" s="455">
        <v>0</v>
      </c>
      <c r="K82" s="406">
        <f t="shared" si="8"/>
        <v>0</v>
      </c>
      <c r="L82" s="406">
        <f t="shared" si="9"/>
        <v>0</v>
      </c>
      <c r="M82" s="968"/>
    </row>
    <row r="83" spans="4:13" ht="30" customHeight="1" x14ac:dyDescent="0.35">
      <c r="D83" s="408" t="s">
        <v>884</v>
      </c>
      <c r="E83" s="409" t="s">
        <v>328</v>
      </c>
      <c r="F83" s="738"/>
      <c r="G83" s="738"/>
      <c r="H83" s="739">
        <v>0</v>
      </c>
      <c r="I83" s="455">
        <f>'Waste disposal'!G37</f>
        <v>21.293565891472866</v>
      </c>
      <c r="J83" s="455">
        <f>'Waste disposal'!J37</f>
        <v>828.03226547429415</v>
      </c>
      <c r="K83" s="406">
        <f t="shared" si="8"/>
        <v>0</v>
      </c>
      <c r="L83" s="406">
        <f t="shared" si="9"/>
        <v>0</v>
      </c>
      <c r="M83" s="968"/>
    </row>
    <row r="84" spans="4:13" ht="30" customHeight="1" x14ac:dyDescent="0.35">
      <c r="D84" s="408" t="s">
        <v>887</v>
      </c>
      <c r="E84" s="409" t="s">
        <v>328</v>
      </c>
      <c r="F84" s="738"/>
      <c r="G84" s="738"/>
      <c r="H84" s="739">
        <v>0</v>
      </c>
      <c r="I84" s="455">
        <f>'Waste disposal'!G43</f>
        <v>21.293565891472866</v>
      </c>
      <c r="J84" s="455">
        <f>'Waste disposal'!J43</f>
        <v>8.9019922480620153</v>
      </c>
      <c r="K84" s="406">
        <f t="shared" si="8"/>
        <v>0</v>
      </c>
      <c r="L84" s="406">
        <f t="shared" si="9"/>
        <v>0</v>
      </c>
      <c r="M84" s="969"/>
    </row>
    <row r="85" spans="4:13" ht="150" customHeight="1" x14ac:dyDescent="0.35">
      <c r="D85" s="408" t="s">
        <v>1070</v>
      </c>
      <c r="E85" s="409" t="s">
        <v>328</v>
      </c>
      <c r="F85" s="738"/>
      <c r="G85" s="738"/>
      <c r="H85" s="739">
        <v>0</v>
      </c>
      <c r="I85" s="455">
        <f>(0.85*'Waste disposal'!G43)+(0.05*'Waste disposal'!G83)+(0.1*'Waste disposal'!G32)</f>
        <v>19.263123462325577</v>
      </c>
      <c r="J85" s="455">
        <f>(0.85*'Waste disposal'!J43)+(0.05*'Waste disposal'!J83)+(0.1*'Waste disposal'!J32)</f>
        <v>8.1382279332558145</v>
      </c>
      <c r="K85" s="406">
        <f t="shared" si="8"/>
        <v>0</v>
      </c>
      <c r="L85" s="406">
        <f t="shared" si="9"/>
        <v>0</v>
      </c>
      <c r="M85" s="967" t="s">
        <v>1089</v>
      </c>
    </row>
    <row r="86" spans="4:13" ht="150" customHeight="1" x14ac:dyDescent="0.35">
      <c r="D86" s="408" t="s">
        <v>1078</v>
      </c>
      <c r="E86" s="409" t="s">
        <v>328</v>
      </c>
      <c r="F86" s="738"/>
      <c r="G86" s="738"/>
      <c r="H86" s="739">
        <v>0</v>
      </c>
      <c r="I86" s="455">
        <f>(0.9*'Waste disposal'!G43)+(0.07*'Waste disposal'!G37)+(0.03*'Waste disposal'!G32)</f>
        <v>20.684433162728681</v>
      </c>
      <c r="J86" s="455">
        <f>(0.9*'Waste disposal'!J43)+(0.07*'Waste disposal'!J37)+(0.03*'Waste disposal'!J32)</f>
        <v>66.011982079456416</v>
      </c>
      <c r="K86" s="406">
        <f t="shared" ref="K86" si="10">F86*I86*H86+F86*J86*(1-H86)</f>
        <v>0</v>
      </c>
      <c r="L86" s="406">
        <f t="shared" si="9"/>
        <v>0</v>
      </c>
      <c r="M86" s="967" t="s">
        <v>1090</v>
      </c>
    </row>
    <row r="87" spans="4:13" ht="150" customHeight="1" x14ac:dyDescent="0.35">
      <c r="D87" s="408" t="s">
        <v>1071</v>
      </c>
      <c r="E87" s="409" t="s">
        <v>328</v>
      </c>
      <c r="F87" s="738"/>
      <c r="G87" s="738"/>
      <c r="H87" s="739">
        <v>0</v>
      </c>
      <c r="I87" s="455">
        <f>(0.8*'Waste disposal'!G43)+(0.2*'Waste disposal'!G32)</f>
        <v>17.232681033178292</v>
      </c>
      <c r="J87" s="455">
        <f>(0.8*'Waste disposal'!J43)+(0.2*'Waste disposal'!J32)</f>
        <v>7.3744636184496128</v>
      </c>
      <c r="K87" s="406">
        <f t="shared" ref="K87" si="11">F87*I87*H87+F87*J87*(1-H87)</f>
        <v>0</v>
      </c>
      <c r="L87" s="406">
        <f t="shared" si="9"/>
        <v>0</v>
      </c>
      <c r="M87" s="967" t="s">
        <v>1091</v>
      </c>
    </row>
    <row r="88" spans="4:13" ht="30" customHeight="1" x14ac:dyDescent="0.35">
      <c r="D88" s="408" t="s">
        <v>1015</v>
      </c>
      <c r="E88" s="409" t="s">
        <v>328</v>
      </c>
      <c r="F88" s="738"/>
      <c r="G88" s="738"/>
      <c r="H88" s="739">
        <v>0</v>
      </c>
      <c r="I88" s="405">
        <f>'Waste disposal'!F62</f>
        <v>21.293565891472866</v>
      </c>
      <c r="J88" s="405">
        <f>'Waste disposal'!J62</f>
        <v>8.9019922480620153</v>
      </c>
      <c r="K88" s="406">
        <f t="shared" si="8"/>
        <v>0</v>
      </c>
      <c r="L88" s="406">
        <f t="shared" si="9"/>
        <v>0</v>
      </c>
      <c r="M88" s="970"/>
    </row>
    <row r="89" spans="4:13" ht="30" customHeight="1" x14ac:dyDescent="0.35">
      <c r="D89" s="408" t="s">
        <v>1016</v>
      </c>
      <c r="E89" s="409" t="s">
        <v>328</v>
      </c>
      <c r="F89" s="738"/>
      <c r="G89" s="738"/>
      <c r="H89" s="739">
        <v>0</v>
      </c>
      <c r="I89" s="405">
        <f>'Waste disposal'!G75</f>
        <v>21.293565891472866</v>
      </c>
      <c r="J89" s="405">
        <f>'Waste disposal'!J75</f>
        <v>8.9019922480620153</v>
      </c>
      <c r="K89" s="406">
        <f t="shared" si="8"/>
        <v>0</v>
      </c>
      <c r="L89" s="406">
        <f t="shared" si="9"/>
        <v>0</v>
      </c>
      <c r="M89" s="969"/>
    </row>
    <row r="90" spans="4:13" ht="30" customHeight="1" thickBot="1" x14ac:dyDescent="0.4">
      <c r="D90" s="412" t="s">
        <v>888</v>
      </c>
      <c r="E90" s="413" t="s">
        <v>328</v>
      </c>
      <c r="F90" s="738"/>
      <c r="G90" s="738"/>
      <c r="H90" s="739">
        <v>0</v>
      </c>
      <c r="I90" s="405">
        <f>'Waste disposal'!G89</f>
        <v>21.293565891472866</v>
      </c>
      <c r="J90" s="405">
        <f>F91</f>
        <v>0</v>
      </c>
      <c r="K90" s="406">
        <f t="shared" si="8"/>
        <v>0</v>
      </c>
      <c r="L90" s="406">
        <f t="shared" si="9"/>
        <v>0</v>
      </c>
      <c r="M90" s="969"/>
    </row>
    <row r="91" spans="4:13" ht="30" customHeight="1" thickBot="1" x14ac:dyDescent="0.4">
      <c r="D91" s="415" t="s">
        <v>307</v>
      </c>
      <c r="E91" s="416"/>
      <c r="F91" s="417">
        <f>SUM(F72:F90)</f>
        <v>0</v>
      </c>
      <c r="G91" s="417">
        <f>SUM(G72:G90)</f>
        <v>0</v>
      </c>
      <c r="H91" s="417"/>
      <c r="I91" s="418"/>
      <c r="J91" s="419"/>
      <c r="K91" s="419">
        <f>SUM(K72:K90)</f>
        <v>0</v>
      </c>
      <c r="L91" s="419">
        <f>SUM(L72:L90)</f>
        <v>0</v>
      </c>
      <c r="M91" s="369"/>
    </row>
    <row r="92" spans="4:13" ht="30" customHeight="1" thickBot="1" x14ac:dyDescent="0.4">
      <c r="D92" s="462"/>
      <c r="E92" s="462"/>
      <c r="F92" s="463"/>
      <c r="G92" s="463"/>
      <c r="H92" s="464"/>
      <c r="I92" s="463"/>
      <c r="J92" s="458"/>
      <c r="K92" s="458"/>
    </row>
    <row r="93" spans="4:13" ht="70" customHeight="1" thickBot="1" x14ac:dyDescent="0.4">
      <c r="D93" s="444" t="s">
        <v>890</v>
      </c>
      <c r="E93" s="445" t="s">
        <v>7</v>
      </c>
      <c r="F93" s="446" t="s">
        <v>1058</v>
      </c>
      <c r="G93" s="446" t="s">
        <v>1082</v>
      </c>
      <c r="H93" s="447" t="s">
        <v>312</v>
      </c>
      <c r="I93" s="448" t="s">
        <v>1057</v>
      </c>
      <c r="J93" s="448" t="s">
        <v>1080</v>
      </c>
      <c r="K93" s="449" t="s">
        <v>988</v>
      </c>
    </row>
    <row r="94" spans="4:13" ht="30" customHeight="1" x14ac:dyDescent="0.35">
      <c r="D94" s="408" t="s">
        <v>1075</v>
      </c>
      <c r="E94" s="409" t="s">
        <v>17</v>
      </c>
      <c r="F94" s="738"/>
      <c r="G94" s="738"/>
      <c r="H94" s="410">
        <f>'Business travel- air'!F23</f>
        <v>0.24586999999999998</v>
      </c>
      <c r="I94" s="406">
        <f>F94*H94</f>
        <v>0</v>
      </c>
      <c r="J94" s="406">
        <f>G94*H94</f>
        <v>0</v>
      </c>
      <c r="K94" s="963"/>
    </row>
    <row r="95" spans="4:13" ht="30" customHeight="1" x14ac:dyDescent="0.35">
      <c r="D95" s="408" t="s">
        <v>1076</v>
      </c>
      <c r="E95" s="409" t="s">
        <v>17</v>
      </c>
      <c r="F95" s="738"/>
      <c r="G95" s="738"/>
      <c r="H95" s="410">
        <f>'Business travel- air'!F24</f>
        <v>0.15353000000000003</v>
      </c>
      <c r="I95" s="406">
        <f t="shared" ref="I95:I97" si="12">F95*H95</f>
        <v>0</v>
      </c>
      <c r="J95" s="406">
        <f t="shared" ref="J95:J97" si="13">G95*H95</f>
        <v>0</v>
      </c>
      <c r="K95" s="963"/>
    </row>
    <row r="96" spans="4:13" ht="30" customHeight="1" x14ac:dyDescent="0.35">
      <c r="D96" s="408" t="s">
        <v>1077</v>
      </c>
      <c r="E96" s="409" t="s">
        <v>17</v>
      </c>
      <c r="F96" s="738"/>
      <c r="G96" s="738"/>
      <c r="H96" s="410">
        <f>'Business travel- air'!F27</f>
        <v>0.19309000000000001</v>
      </c>
      <c r="I96" s="406">
        <f t="shared" si="12"/>
        <v>0</v>
      </c>
      <c r="J96" s="406">
        <f t="shared" si="13"/>
        <v>0</v>
      </c>
      <c r="K96" s="963"/>
    </row>
    <row r="97" spans="4:11" ht="30" customHeight="1" thickBot="1" x14ac:dyDescent="0.4">
      <c r="D97" s="408" t="s">
        <v>891</v>
      </c>
      <c r="E97" s="409" t="s">
        <v>17</v>
      </c>
      <c r="F97" s="738"/>
      <c r="G97" s="738"/>
      <c r="H97" s="410">
        <f>'Business travel- land'!Y53</f>
        <v>0.17147999999999999</v>
      </c>
      <c r="I97" s="406">
        <f t="shared" si="12"/>
        <v>0</v>
      </c>
      <c r="J97" s="406">
        <f t="shared" si="13"/>
        <v>0</v>
      </c>
      <c r="K97" s="963"/>
    </row>
    <row r="98" spans="4:11" ht="30" customHeight="1" thickBot="1" x14ac:dyDescent="0.4">
      <c r="D98" s="415" t="s">
        <v>307</v>
      </c>
      <c r="E98" s="416"/>
      <c r="F98" s="417">
        <f>SUM(F94:F97)</f>
        <v>0</v>
      </c>
      <c r="G98" s="417">
        <f>SUM(G94:G97)</f>
        <v>0</v>
      </c>
      <c r="H98" s="418"/>
      <c r="I98" s="419">
        <f>SUM(I94:I97)</f>
        <v>0</v>
      </c>
      <c r="J98" s="419">
        <f>SUM(J94:J97)</f>
        <v>0</v>
      </c>
      <c r="K98" s="420"/>
    </row>
    <row r="99" spans="4:11" ht="30" customHeight="1" thickBot="1" x14ac:dyDescent="0.4">
      <c r="D99" s="458"/>
      <c r="E99" s="458"/>
      <c r="F99" s="459"/>
      <c r="G99" s="459"/>
      <c r="H99" s="460"/>
      <c r="I99" s="460"/>
      <c r="J99" s="459"/>
      <c r="K99" s="458"/>
    </row>
    <row r="100" spans="4:11" ht="80.150000000000006" customHeight="1" thickBot="1" x14ac:dyDescent="0.4">
      <c r="D100" s="444" t="s">
        <v>892</v>
      </c>
      <c r="E100" s="445" t="s">
        <v>7</v>
      </c>
      <c r="F100" s="446" t="s">
        <v>1058</v>
      </c>
      <c r="G100" s="446" t="s">
        <v>1081</v>
      </c>
      <c r="H100" s="447" t="s">
        <v>312</v>
      </c>
      <c r="I100" s="448" t="s">
        <v>1057</v>
      </c>
      <c r="J100" s="448" t="s">
        <v>1080</v>
      </c>
      <c r="K100" s="449" t="s">
        <v>988</v>
      </c>
    </row>
    <row r="101" spans="4:11" ht="30" customHeight="1" x14ac:dyDescent="0.35">
      <c r="D101" s="403" t="s">
        <v>893</v>
      </c>
      <c r="E101" s="404" t="s">
        <v>17</v>
      </c>
      <c r="F101" s="738"/>
      <c r="G101" s="738"/>
      <c r="H101" s="405">
        <f>'Freighting goods'!E36</f>
        <v>0.24116000000000001</v>
      </c>
      <c r="I101" s="406">
        <f>F101*H101</f>
        <v>0</v>
      </c>
      <c r="J101" s="406">
        <f>G101*H101</f>
        <v>0</v>
      </c>
      <c r="K101" s="963"/>
    </row>
    <row r="102" spans="4:11" ht="30" customHeight="1" x14ac:dyDescent="0.35">
      <c r="D102" s="408" t="s">
        <v>894</v>
      </c>
      <c r="E102" s="409" t="s">
        <v>17</v>
      </c>
      <c r="F102" s="738"/>
      <c r="G102" s="738"/>
      <c r="H102" s="410">
        <f>'Freighting goods'!E64</f>
        <v>0.65573000000000004</v>
      </c>
      <c r="I102" s="406">
        <f t="shared" ref="I102:I106" si="14">F102*H102</f>
        <v>0</v>
      </c>
      <c r="J102" s="406">
        <f t="shared" ref="J102:J106" si="15">G102*H102</f>
        <v>0</v>
      </c>
      <c r="K102" s="963"/>
    </row>
    <row r="103" spans="4:11" ht="30" customHeight="1" x14ac:dyDescent="0.35">
      <c r="D103" s="408" t="s">
        <v>895</v>
      </c>
      <c r="E103" s="409" t="s">
        <v>17</v>
      </c>
      <c r="F103" s="738"/>
      <c r="G103" s="738"/>
      <c r="H103" s="410">
        <f>'Freighting goods'!E92</f>
        <v>0.76736000000000004</v>
      </c>
      <c r="I103" s="406">
        <f t="shared" si="14"/>
        <v>0</v>
      </c>
      <c r="J103" s="406">
        <f t="shared" si="15"/>
        <v>0</v>
      </c>
      <c r="K103" s="963"/>
    </row>
    <row r="104" spans="4:11" ht="30" customHeight="1" x14ac:dyDescent="0.35">
      <c r="D104" s="465" t="s">
        <v>896</v>
      </c>
      <c r="E104" s="409" t="s">
        <v>17</v>
      </c>
      <c r="F104" s="738"/>
      <c r="G104" s="738"/>
      <c r="H104" s="410">
        <f>'Freighting goods'!E98</f>
        <v>4.4936300000000005</v>
      </c>
      <c r="I104" s="406">
        <f t="shared" si="14"/>
        <v>0</v>
      </c>
      <c r="J104" s="406">
        <f t="shared" si="15"/>
        <v>0</v>
      </c>
      <c r="K104" s="963"/>
    </row>
    <row r="105" spans="4:11" ht="30" customHeight="1" x14ac:dyDescent="0.35">
      <c r="D105" s="408" t="s">
        <v>897</v>
      </c>
      <c r="E105" s="409" t="s">
        <v>17</v>
      </c>
      <c r="F105" s="738"/>
      <c r="G105" s="738"/>
      <c r="H105" s="410">
        <f>'Freighting goods'!E101</f>
        <v>1.0189000000000001</v>
      </c>
      <c r="I105" s="406">
        <f t="shared" si="14"/>
        <v>0</v>
      </c>
      <c r="J105" s="406">
        <f t="shared" si="15"/>
        <v>0</v>
      </c>
      <c r="K105" s="963"/>
    </row>
    <row r="106" spans="4:11" ht="30" customHeight="1" thickBot="1" x14ac:dyDescent="0.4">
      <c r="D106" s="408" t="s">
        <v>898</v>
      </c>
      <c r="E106" s="409" t="s">
        <v>17</v>
      </c>
      <c r="F106" s="738"/>
      <c r="G106" s="738"/>
      <c r="H106" s="410">
        <f>'Freighting goods'!E106</f>
        <v>2.7820000000000001E-2</v>
      </c>
      <c r="I106" s="406">
        <f t="shared" si="14"/>
        <v>0</v>
      </c>
      <c r="J106" s="406">
        <f t="shared" si="15"/>
        <v>0</v>
      </c>
      <c r="K106" s="963"/>
    </row>
    <row r="107" spans="4:11" ht="30" customHeight="1" thickBot="1" x14ac:dyDescent="0.4">
      <c r="D107" s="415" t="s">
        <v>307</v>
      </c>
      <c r="E107" s="416"/>
      <c r="F107" s="417">
        <f>SUM(F101:F106)</f>
        <v>0</v>
      </c>
      <c r="G107" s="417">
        <f>SUM(G101:G106)</f>
        <v>0</v>
      </c>
      <c r="H107" s="418"/>
      <c r="I107" s="419">
        <f>SUM(I101:I106)</f>
        <v>0</v>
      </c>
      <c r="J107" s="419">
        <f>SUM(J101:J106)</f>
        <v>0</v>
      </c>
      <c r="K107" s="420"/>
    </row>
    <row r="108" spans="4:11" ht="30" customHeight="1" thickBot="1" x14ac:dyDescent="0.4">
      <c r="D108" s="393"/>
      <c r="E108" s="393"/>
      <c r="F108" s="453"/>
      <c r="G108" s="453"/>
      <c r="H108" s="454"/>
      <c r="I108" s="454"/>
      <c r="J108" s="453"/>
      <c r="K108" s="393"/>
    </row>
    <row r="109" spans="4:11" ht="80.150000000000006" customHeight="1" thickBot="1" x14ac:dyDescent="0.4">
      <c r="D109" s="444" t="s">
        <v>899</v>
      </c>
      <c r="E109" s="445" t="s">
        <v>7</v>
      </c>
      <c r="F109" s="446" t="s">
        <v>1058</v>
      </c>
      <c r="G109" s="446" t="s">
        <v>1082</v>
      </c>
      <c r="H109" s="447" t="s">
        <v>901</v>
      </c>
      <c r="I109" s="448" t="s">
        <v>1057</v>
      </c>
      <c r="J109" s="448" t="s">
        <v>1080</v>
      </c>
      <c r="K109" s="449" t="s">
        <v>988</v>
      </c>
    </row>
    <row r="110" spans="4:11" ht="30" customHeight="1" x14ac:dyDescent="0.35">
      <c r="D110" s="450" t="s">
        <v>974</v>
      </c>
      <c r="E110" s="404" t="s">
        <v>990</v>
      </c>
      <c r="F110" s="738"/>
      <c r="G110" s="738"/>
      <c r="H110" s="410">
        <f>'Hotel stay'!E48</f>
        <v>20.2</v>
      </c>
      <c r="I110" s="437">
        <f>F110*H110</f>
        <v>0</v>
      </c>
      <c r="J110" s="406">
        <f>G110*H110</f>
        <v>0</v>
      </c>
      <c r="K110" s="963"/>
    </row>
    <row r="111" spans="4:11" ht="30" customHeight="1" x14ac:dyDescent="0.35">
      <c r="D111" s="412" t="s">
        <v>981</v>
      </c>
      <c r="E111" s="409" t="s">
        <v>990</v>
      </c>
      <c r="F111" s="738"/>
      <c r="G111" s="738"/>
      <c r="H111" s="410">
        <f>'Hotel stay'!H22</f>
        <v>21.511764705882353</v>
      </c>
      <c r="I111" s="437">
        <f t="shared" ref="I111:I112" si="16">F111*H111</f>
        <v>0</v>
      </c>
      <c r="J111" s="406">
        <f t="shared" ref="J111:J112" si="17">G111*H111</f>
        <v>0</v>
      </c>
      <c r="K111" s="963"/>
    </row>
    <row r="112" spans="4:11" ht="30" customHeight="1" thickBot="1" x14ac:dyDescent="0.4">
      <c r="D112" s="412" t="s">
        <v>980</v>
      </c>
      <c r="E112" s="409" t="s">
        <v>990</v>
      </c>
      <c r="F112" s="738"/>
      <c r="G112" s="738"/>
      <c r="H112" s="410">
        <f>'Hotel stay'!H23</f>
        <v>55.183333333333337</v>
      </c>
      <c r="I112" s="437">
        <f t="shared" si="16"/>
        <v>0</v>
      </c>
      <c r="J112" s="406">
        <f t="shared" si="17"/>
        <v>0</v>
      </c>
      <c r="K112" s="972"/>
    </row>
    <row r="113" spans="4:11" ht="30" customHeight="1" thickBot="1" x14ac:dyDescent="0.4">
      <c r="D113" s="415" t="s">
        <v>307</v>
      </c>
      <c r="E113" s="416"/>
      <c r="F113" s="417">
        <f>SUM(F110:F112)</f>
        <v>0</v>
      </c>
      <c r="G113" s="417">
        <f>SUM(G110:G112)</f>
        <v>0</v>
      </c>
      <c r="H113" s="418"/>
      <c r="I113" s="419">
        <f>SUM(I110:I112)</f>
        <v>0</v>
      </c>
      <c r="J113" s="419">
        <f>SUM(J110:J112)</f>
        <v>0</v>
      </c>
      <c r="K113" s="420"/>
    </row>
    <row r="114" spans="4:11" ht="30" customHeight="1" thickBot="1" x14ac:dyDescent="0.4">
      <c r="D114" s="393"/>
      <c r="E114" s="393"/>
      <c r="F114" s="453"/>
      <c r="G114" s="453"/>
      <c r="H114" s="454"/>
      <c r="I114" s="454"/>
      <c r="J114" s="453"/>
      <c r="K114" s="393"/>
    </row>
    <row r="115" spans="4:11" ht="80.150000000000006" customHeight="1" thickBot="1" x14ac:dyDescent="0.4">
      <c r="D115" s="444" t="s">
        <v>902</v>
      </c>
      <c r="E115" s="445" t="s">
        <v>7</v>
      </c>
      <c r="F115" s="446" t="s">
        <v>1058</v>
      </c>
      <c r="G115" s="446" t="s">
        <v>1082</v>
      </c>
      <c r="H115" s="447" t="s">
        <v>312</v>
      </c>
      <c r="I115" s="448" t="s">
        <v>1057</v>
      </c>
      <c r="J115" s="448" t="s">
        <v>1080</v>
      </c>
      <c r="K115" s="449" t="s">
        <v>988</v>
      </c>
    </row>
    <row r="116" spans="4:11" ht="30" customHeight="1" x14ac:dyDescent="0.35">
      <c r="D116" s="403" t="s">
        <v>302</v>
      </c>
      <c r="E116" s="404" t="s">
        <v>17</v>
      </c>
      <c r="F116" s="738"/>
      <c r="G116" s="738"/>
      <c r="H116" s="405">
        <f>'Managed assets- vehicles'!I53</f>
        <v>0.17430999999999999</v>
      </c>
      <c r="I116" s="406">
        <f>F116*H116</f>
        <v>0</v>
      </c>
      <c r="J116" s="406">
        <f>G116*H116</f>
        <v>0</v>
      </c>
      <c r="K116" s="963"/>
    </row>
    <row r="117" spans="4:11" ht="30" customHeight="1" x14ac:dyDescent="0.35">
      <c r="D117" s="408" t="s">
        <v>303</v>
      </c>
      <c r="E117" s="409" t="s">
        <v>17</v>
      </c>
      <c r="F117" s="738"/>
      <c r="G117" s="738"/>
      <c r="H117" s="410">
        <f>'Managed assets- vehicles'!E53</f>
        <v>0.16843</v>
      </c>
      <c r="I117" s="406">
        <f t="shared" ref="I117:I122" si="18">F117*H117</f>
        <v>0</v>
      </c>
      <c r="J117" s="406">
        <f t="shared" ref="J117:J122" si="19">G117*H117</f>
        <v>0</v>
      </c>
      <c r="K117" s="963"/>
    </row>
    <row r="118" spans="4:11" ht="30" customHeight="1" x14ac:dyDescent="0.35">
      <c r="D118" s="408" t="s">
        <v>304</v>
      </c>
      <c r="E118" s="409" t="s">
        <v>17</v>
      </c>
      <c r="F118" s="738"/>
      <c r="G118" s="738"/>
      <c r="H118" s="410">
        <f>'Managed assets- vehicles'!M53</f>
        <v>0.11952</v>
      </c>
      <c r="I118" s="406">
        <f t="shared" si="18"/>
        <v>0</v>
      </c>
      <c r="J118" s="406">
        <f t="shared" si="19"/>
        <v>0</v>
      </c>
      <c r="K118" s="963"/>
    </row>
    <row r="119" spans="4:11" ht="30" customHeight="1" x14ac:dyDescent="0.35">
      <c r="D119" s="408" t="s">
        <v>305</v>
      </c>
      <c r="E119" s="409" t="s">
        <v>17</v>
      </c>
      <c r="F119" s="738"/>
      <c r="G119" s="738"/>
      <c r="H119" s="410">
        <f>'Managed assets- vehicles'!I62</f>
        <v>0.21046999999999999</v>
      </c>
      <c r="I119" s="406">
        <f t="shared" si="18"/>
        <v>0</v>
      </c>
      <c r="J119" s="406">
        <f t="shared" si="19"/>
        <v>0</v>
      </c>
      <c r="K119" s="964"/>
    </row>
    <row r="120" spans="4:11" ht="30" customHeight="1" x14ac:dyDescent="0.35">
      <c r="D120" s="408" t="s">
        <v>306</v>
      </c>
      <c r="E120" s="409" t="s">
        <v>17</v>
      </c>
      <c r="F120" s="738"/>
      <c r="G120" s="738"/>
      <c r="H120" s="410">
        <f>'Managed assets- vehicles'!E62</f>
        <v>0.24116000000000001</v>
      </c>
      <c r="I120" s="406">
        <f t="shared" si="18"/>
        <v>0</v>
      </c>
      <c r="J120" s="406">
        <f t="shared" si="19"/>
        <v>0</v>
      </c>
      <c r="K120" s="963"/>
    </row>
    <row r="121" spans="4:11" ht="30" customHeight="1" x14ac:dyDescent="0.35">
      <c r="D121" s="408" t="s">
        <v>894</v>
      </c>
      <c r="E121" s="409" t="s">
        <v>17</v>
      </c>
      <c r="F121" s="738"/>
      <c r="G121" s="738"/>
      <c r="H121" s="410">
        <f>'Managed assets- vehicles'!Q74</f>
        <v>0.86407</v>
      </c>
      <c r="I121" s="406">
        <f t="shared" si="18"/>
        <v>0</v>
      </c>
      <c r="J121" s="406">
        <f t="shared" si="19"/>
        <v>0</v>
      </c>
      <c r="K121" s="963"/>
    </row>
    <row r="122" spans="4:11" ht="30" customHeight="1" thickBot="1" x14ac:dyDescent="0.4">
      <c r="D122" s="412" t="s">
        <v>895</v>
      </c>
      <c r="E122" s="413" t="s">
        <v>17</v>
      </c>
      <c r="F122" s="738"/>
      <c r="G122" s="738"/>
      <c r="H122" s="414">
        <f>'Managed assets- vehicles'!Q86</f>
        <v>1.0119199999999999</v>
      </c>
      <c r="I122" s="406">
        <f t="shared" si="18"/>
        <v>0</v>
      </c>
      <c r="J122" s="406">
        <f t="shared" si="19"/>
        <v>0</v>
      </c>
      <c r="K122" s="963"/>
    </row>
    <row r="123" spans="4:11" ht="30" customHeight="1" thickBot="1" x14ac:dyDescent="0.4">
      <c r="D123" s="415" t="s">
        <v>307</v>
      </c>
      <c r="E123" s="416"/>
      <c r="F123" s="417">
        <f>SUM(F116:F122)</f>
        <v>0</v>
      </c>
      <c r="G123" s="417">
        <f>SUM(G116:G122)</f>
        <v>0</v>
      </c>
      <c r="H123" s="418"/>
      <c r="I123" s="419">
        <f>SUM(I116:I122)</f>
        <v>0</v>
      </c>
      <c r="J123" s="419">
        <f>SUM(J116:J122)</f>
        <v>0</v>
      </c>
      <c r="K123" s="420"/>
    </row>
    <row r="124" spans="4:11" ht="30" customHeight="1" thickBot="1" x14ac:dyDescent="0.4">
      <c r="D124" s="393"/>
      <c r="E124" s="393"/>
      <c r="F124" s="453"/>
      <c r="G124" s="453"/>
      <c r="H124" s="454"/>
      <c r="I124" s="454"/>
      <c r="J124" s="453"/>
      <c r="K124" s="393"/>
    </row>
    <row r="125" spans="4:11" ht="30" customHeight="1" thickBot="1" x14ac:dyDescent="0.4">
      <c r="D125" s="466" t="s">
        <v>903</v>
      </c>
      <c r="E125" s="467"/>
      <c r="F125" s="468"/>
      <c r="G125" s="468"/>
      <c r="H125" s="469"/>
      <c r="I125" s="470">
        <f>SUM(I37,I43,I47,I69,K91,I98,I107,I113,I123)</f>
        <v>0</v>
      </c>
      <c r="J125" s="470">
        <f>SUM(J37,J43,J47,J69,L91,J98,J107,J113,J123)</f>
        <v>0</v>
      </c>
      <c r="K125" s="471"/>
    </row>
    <row r="126" spans="4:11" ht="18" x14ac:dyDescent="0.35">
      <c r="D126" s="393"/>
      <c r="E126" s="393"/>
      <c r="F126" s="453"/>
      <c r="G126" s="453"/>
      <c r="H126" s="454"/>
      <c r="I126" s="453"/>
      <c r="J126" s="393"/>
      <c r="K126" s="393"/>
    </row>
    <row r="127" spans="4:11" ht="15.5" x14ac:dyDescent="0.35">
      <c r="D127" s="472"/>
      <c r="E127" s="473"/>
      <c r="F127" s="474"/>
      <c r="G127" s="474"/>
      <c r="H127" s="475"/>
      <c r="I127" s="476"/>
      <c r="J127" s="472"/>
      <c r="K127" s="458"/>
    </row>
  </sheetData>
  <sheetProtection algorithmName="SHA-512" hashValue="lqrS/TRw9ANyYzOzbZU5N82AgNqVJmWCKcAZYuKT+oY9cgQj2s8+nb711nAqWqQJYntoA29LC5fNJGSD3SPENg==" saltValue="/1dU4wDGZ9H23lI2LR5sUw==" spinCount="100000" sheet="1" formatCells="0" formatColumns="0" formatRows="0" insertColumns="0" insertRows="0" insertHyperlinks="0" deleteColumns="0" deleteRows="0" sort="0" autoFilter="0" pivotTables="0"/>
  <phoneticPr fontId="43" type="noConversion"/>
  <pageMargins left="0.23622047244094491" right="0.23622047244094491" top="0.74803149606299213" bottom="0.74803149606299213" header="0.31496062992125984" footer="0.31496062992125984"/>
  <pageSetup paperSize="9" scale="53" fitToHeight="0" orientation="landscape" r:id="rId1"/>
  <headerFooter>
    <oddHeader>&amp;L&amp;"Arial Narrow,Normale"&amp;14&amp;K002060&amp;D |&amp;T</oddHeader>
    <oddFooter xml:space="preserve">&amp;R&amp;"Arial Narrow,Normale"&amp;14&amp;K002060&amp;P / &amp;N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B6A41-94E7-4509-8E6C-FFB1E002E4B0}">
  <sheetPr>
    <pageSetUpPr fitToPage="1"/>
  </sheetPr>
  <dimension ref="A1:V10"/>
  <sheetViews>
    <sheetView showGridLines="0" topLeftCell="D3" zoomScale="50" zoomScaleNormal="50" workbookViewId="0">
      <selection activeCell="E5" sqref="E5"/>
    </sheetView>
  </sheetViews>
  <sheetFormatPr defaultColWidth="8.7265625" defaultRowHeight="14.5" x14ac:dyDescent="0.35"/>
  <cols>
    <col min="1" max="1" width="1.7265625" style="1" hidden="1" customWidth="1"/>
    <col min="2" max="3" width="1.7265625" style="355" hidden="1" customWidth="1"/>
    <col min="4" max="4" width="60.26953125" style="370" customWidth="1"/>
    <col min="5" max="5" width="25" style="372" customWidth="1"/>
    <col min="6" max="8" width="16.26953125" style="373" customWidth="1"/>
    <col min="9" max="9" width="23.26953125" style="374" customWidth="1"/>
    <col min="10" max="10" width="28.453125" style="375" customWidth="1"/>
    <col min="11" max="12" width="28.26953125" style="370" customWidth="1"/>
    <col min="13" max="14" width="28.7265625" style="376" customWidth="1"/>
    <col min="15" max="15" width="10.453125" style="355" customWidth="1"/>
    <col min="16" max="16384" width="8.7265625" style="1"/>
  </cols>
  <sheetData>
    <row r="1" spans="1:22" ht="55" customHeight="1" x14ac:dyDescent="0.35"/>
    <row r="2" spans="1:22" ht="55" customHeight="1" x14ac:dyDescent="0.35">
      <c r="E2" s="370"/>
      <c r="F2" s="370"/>
      <c r="G2" s="372"/>
      <c r="H2" s="372"/>
      <c r="I2" s="375"/>
      <c r="J2" s="374"/>
      <c r="K2" s="375"/>
      <c r="L2" s="375"/>
    </row>
    <row r="3" spans="1:22" ht="20.5" thickBot="1" x14ac:dyDescent="0.45">
      <c r="D3" s="379" t="s">
        <v>0</v>
      </c>
      <c r="E3" s="370"/>
      <c r="I3" s="377"/>
      <c r="J3" s="377"/>
      <c r="K3" s="377"/>
      <c r="L3" s="377"/>
    </row>
    <row r="4" spans="1:22" ht="23" thickBot="1" x14ac:dyDescent="0.5">
      <c r="E4" s="370"/>
      <c r="J4" s="678">
        <v>2021</v>
      </c>
      <c r="K4" s="678">
        <v>2022</v>
      </c>
    </row>
    <row r="5" spans="1:22" ht="30" customHeight="1" thickBot="1" x14ac:dyDescent="0.45">
      <c r="D5" s="740" t="s">
        <v>2</v>
      </c>
      <c r="E5" s="741" t="str">
        <f>'Dati di Base'!C5</f>
        <v>Impresa ANCE</v>
      </c>
      <c r="F5" s="380"/>
      <c r="G5" s="380"/>
      <c r="H5" s="380"/>
      <c r="I5" s="381" t="s">
        <v>313</v>
      </c>
      <c r="J5" s="679">
        <f>'Calcolo baseline'!I6</f>
        <v>0</v>
      </c>
      <c r="K5" s="680">
        <f>'Calcolo baseline'!J6</f>
        <v>0</v>
      </c>
      <c r="M5" s="382"/>
      <c r="N5" s="383"/>
    </row>
    <row r="6" spans="1:22" ht="30" customHeight="1" thickBot="1" x14ac:dyDescent="0.45">
      <c r="D6" s="742" t="s">
        <v>4</v>
      </c>
      <c r="E6" s="743" t="str">
        <f>'Dati di Base'!C6</f>
        <v>018 580 909 86</v>
      </c>
      <c r="F6" s="380"/>
      <c r="G6" s="380"/>
      <c r="H6" s="380"/>
      <c r="I6" s="384" t="s">
        <v>429</v>
      </c>
      <c r="J6" s="385">
        <f>'Calcolo baseline'!I7</f>
        <v>0</v>
      </c>
      <c r="K6" s="386">
        <f>'Calcolo baseline'!J7</f>
        <v>0</v>
      </c>
      <c r="M6" s="382"/>
      <c r="N6" s="383"/>
    </row>
    <row r="7" spans="1:22" ht="30" customHeight="1" thickBot="1" x14ac:dyDescent="0.45">
      <c r="D7" s="742" t="str">
        <f>'Dati di Base'!B6</f>
        <v>Partita IVA</v>
      </c>
      <c r="E7" s="744">
        <f>'Dati di Base'!C7</f>
        <v>45049</v>
      </c>
      <c r="F7" s="380"/>
      <c r="G7" s="380"/>
      <c r="H7" s="380"/>
      <c r="I7" s="387" t="s">
        <v>903</v>
      </c>
      <c r="J7" s="388">
        <f>'Calcolo baseline'!I8</f>
        <v>0</v>
      </c>
      <c r="K7" s="389">
        <f>'Calcolo baseline'!J8</f>
        <v>0</v>
      </c>
      <c r="M7" s="382"/>
      <c r="N7" s="383"/>
    </row>
    <row r="8" spans="1:22" ht="30" customHeight="1" thickBot="1" x14ac:dyDescent="0.45">
      <c r="D8" s="745" t="str">
        <f>'Dati di Base'!B7</f>
        <v>Data del calcolo</v>
      </c>
      <c r="E8" s="747" t="str">
        <f>'Dati di Base'!C8</f>
        <v>2021-2022</v>
      </c>
      <c r="F8" s="380"/>
      <c r="G8" s="380"/>
      <c r="H8" s="380"/>
      <c r="I8" s="391"/>
      <c r="J8" s="392"/>
      <c r="K8" s="390"/>
      <c r="L8" s="390"/>
      <c r="M8" s="393"/>
    </row>
    <row r="9" spans="1:22" ht="18" x14ac:dyDescent="0.4">
      <c r="D9" s="390"/>
      <c r="E9" s="394"/>
      <c r="F9" s="380"/>
      <c r="G9" s="380"/>
      <c r="H9" s="380"/>
      <c r="I9" s="395"/>
      <c r="J9" s="392"/>
      <c r="K9" s="390"/>
      <c r="L9" s="390"/>
      <c r="M9" s="393"/>
    </row>
    <row r="10" spans="1:22" s="376" customFormat="1" ht="15.5" x14ac:dyDescent="0.35">
      <c r="A10" s="1"/>
      <c r="B10" s="355"/>
      <c r="C10" s="355"/>
      <c r="D10" s="472"/>
      <c r="E10" s="473"/>
      <c r="F10" s="474"/>
      <c r="G10" s="474"/>
      <c r="H10" s="474"/>
      <c r="I10" s="475"/>
      <c r="J10" s="476"/>
      <c r="K10" s="472"/>
      <c r="L10" s="472"/>
      <c r="M10" s="458"/>
      <c r="O10" s="355"/>
      <c r="P10" s="1"/>
      <c r="Q10" s="1"/>
      <c r="R10" s="1"/>
      <c r="S10" s="1"/>
      <c r="T10" s="1"/>
      <c r="U10" s="1"/>
      <c r="V10" s="1"/>
    </row>
  </sheetData>
  <sheetProtection algorithmName="SHA-512" hashValue="cQD6oZN5BOneZPOAED6K/9uPW6zPIVrcKMjxgzMUOtHpeSyxoXoCRAhpaUfk3efvnWrv5bMKty4yFIfPYVRpsw==" saltValue="D8B6HwR1q2J2UIdpTH3edw==" spinCount="100000" sheet="1" formatCells="0" formatColumns="0" formatRows="0" insertColumns="0" insertRows="0" insertHyperlinks="0" deleteColumns="0" deleteRows="0" sort="0" autoFilter="0" pivotTables="0"/>
  <pageMargins left="0.23622047244094491" right="0.23622047244094491" top="0.74803149606299213" bottom="0.74803149606299213" header="0.31496062992125984" footer="0.31496062992125984"/>
  <pageSetup paperSize="9" scale="53" fitToHeight="0" orientation="landscape" r:id="rId1"/>
  <headerFooter>
    <oddHeader>&amp;L&amp;"Arial Narrow,Normale"&amp;14&amp;K002060&amp;D |&amp;T</oddHeader>
    <oddFooter xml:space="preserve">&amp;R&amp;"Arial Narrow,Normale"&amp;14&amp;K002060&amp;P / &amp;N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9773B-194D-42C7-9363-EBDAA8993A23}">
  <sheetPr>
    <pageSetUpPr fitToPage="1"/>
  </sheetPr>
  <dimension ref="A1:AC565"/>
  <sheetViews>
    <sheetView showGridLines="0" topLeftCell="D1" zoomScale="30" zoomScaleNormal="30" workbookViewId="0">
      <selection activeCell="G17" sqref="G17"/>
    </sheetView>
  </sheetViews>
  <sheetFormatPr defaultRowHeight="14.5" outlineLevelRow="1" x14ac:dyDescent="0.35"/>
  <cols>
    <col min="1" max="1" width="19.54296875" hidden="1" customWidth="1"/>
    <col min="2" max="3" width="1.7265625" hidden="1" customWidth="1"/>
    <col min="4" max="4" width="59.81640625" style="370" bestFit="1" customWidth="1"/>
    <col min="5" max="5" width="17.26953125" style="370" customWidth="1"/>
    <col min="6" max="6" width="39.7265625" style="370" customWidth="1"/>
    <col min="7" max="8" width="25.7265625" style="370" customWidth="1"/>
    <col min="9" max="11" width="32" style="370" bestFit="1" customWidth="1"/>
    <col min="12" max="22" width="25.7265625" style="370" customWidth="1"/>
    <col min="23" max="23" width="9.54296875" style="343" customWidth="1"/>
    <col min="24" max="24" width="23.26953125" style="343" bestFit="1" customWidth="1"/>
    <col min="25" max="25" width="16.7265625" style="343" bestFit="1" customWidth="1"/>
    <col min="26" max="26" width="16" style="343" bestFit="1" customWidth="1"/>
    <col min="27" max="27" width="11.81640625" style="343" bestFit="1" customWidth="1"/>
    <col min="28" max="28" width="10.1796875" style="343" bestFit="1" customWidth="1"/>
    <col min="29" max="29" width="22.7265625" style="343" customWidth="1"/>
    <col min="30" max="30" width="22.7265625" customWidth="1"/>
  </cols>
  <sheetData>
    <row r="1" spans="1:29" s="1" customFormat="1" ht="143.25" customHeight="1" x14ac:dyDescent="0.35">
      <c r="A1" s="355"/>
      <c r="B1" s="355"/>
      <c r="C1" s="355"/>
      <c r="D1" s="600"/>
      <c r="E1" s="600"/>
      <c r="F1" s="600"/>
      <c r="G1" s="601"/>
      <c r="H1" s="375"/>
      <c r="I1" s="374"/>
      <c r="J1" s="375"/>
      <c r="K1" s="370"/>
      <c r="L1" s="370"/>
      <c r="M1" s="370"/>
      <c r="N1" s="370"/>
      <c r="O1" s="370"/>
      <c r="P1" s="370"/>
      <c r="Q1" s="370"/>
      <c r="R1" s="370"/>
      <c r="S1" s="370"/>
      <c r="T1" s="370"/>
      <c r="U1" s="370"/>
      <c r="V1" s="370"/>
      <c r="W1" s="343"/>
      <c r="X1" s="343"/>
      <c r="Y1" s="343"/>
      <c r="Z1" s="343"/>
      <c r="AA1" s="343"/>
      <c r="AB1" s="343"/>
      <c r="AC1" s="343"/>
    </row>
    <row r="2" spans="1:29" s="1" customFormat="1" x14ac:dyDescent="0.35">
      <c r="A2" s="355"/>
      <c r="B2" s="355"/>
      <c r="C2" s="355"/>
      <c r="D2" s="600"/>
      <c r="E2" s="600"/>
      <c r="F2" s="600"/>
      <c r="G2" s="600"/>
      <c r="H2" s="375"/>
      <c r="I2" s="374"/>
      <c r="J2" s="375"/>
      <c r="K2" s="370"/>
      <c r="L2" s="370"/>
      <c r="M2" s="370"/>
      <c r="N2" s="370"/>
      <c r="O2" s="370"/>
      <c r="P2" s="370"/>
      <c r="Q2" s="370"/>
      <c r="R2" s="370"/>
      <c r="S2" s="370"/>
      <c r="T2" s="370"/>
      <c r="U2" s="370"/>
      <c r="V2" s="370"/>
      <c r="W2" s="343"/>
      <c r="X2" s="343"/>
      <c r="Y2" s="343"/>
      <c r="Z2" s="343"/>
      <c r="AA2" s="343"/>
      <c r="AB2" s="343"/>
      <c r="AC2" s="343"/>
    </row>
    <row r="3" spans="1:29" s="1" customFormat="1" ht="44.5" x14ac:dyDescent="0.85">
      <c r="A3" s="355"/>
      <c r="B3" s="355"/>
      <c r="C3" s="355"/>
      <c r="D3" s="602" t="s">
        <v>1079</v>
      </c>
      <c r="E3" s="603"/>
      <c r="F3" s="603"/>
      <c r="G3" s="600"/>
      <c r="H3" s="375"/>
      <c r="I3" s="374"/>
      <c r="J3" s="375"/>
      <c r="K3" s="370"/>
      <c r="L3" s="370"/>
      <c r="M3" s="370"/>
      <c r="N3" s="370"/>
      <c r="O3" s="370"/>
      <c r="P3" s="370"/>
      <c r="Q3" s="370"/>
      <c r="R3" s="370"/>
      <c r="S3" s="370"/>
      <c r="T3" s="370"/>
      <c r="U3" s="370"/>
      <c r="V3" s="370"/>
      <c r="W3" s="343"/>
      <c r="X3" s="343"/>
      <c r="Y3" s="343"/>
      <c r="Z3" s="343"/>
      <c r="AA3" s="343"/>
      <c r="AB3" s="343"/>
      <c r="AC3" s="343"/>
    </row>
    <row r="4" spans="1:29" s="1" customFormat="1" ht="15" thickBot="1" x14ac:dyDescent="0.4">
      <c r="A4" s="355"/>
      <c r="B4" s="355"/>
      <c r="C4" s="355"/>
      <c r="D4" s="600"/>
      <c r="E4" s="600"/>
      <c r="F4" s="600"/>
      <c r="G4" s="600"/>
      <c r="H4" s="375"/>
      <c r="I4" s="374"/>
      <c r="J4" s="375"/>
      <c r="K4" s="370"/>
      <c r="L4" s="370"/>
      <c r="M4" s="370"/>
      <c r="N4" s="370"/>
      <c r="O4" s="370"/>
      <c r="P4" s="370"/>
      <c r="Q4" s="370"/>
      <c r="R4" s="370"/>
      <c r="S4" s="370"/>
      <c r="T4" s="370"/>
      <c r="U4" s="370"/>
      <c r="V4" s="370"/>
      <c r="W4" s="343"/>
      <c r="X4" s="343"/>
      <c r="Y4" s="343"/>
      <c r="Z4" s="343"/>
      <c r="AA4" s="343"/>
      <c r="AB4" s="343"/>
      <c r="AC4" s="343"/>
    </row>
    <row r="5" spans="1:29" s="1" customFormat="1" ht="50" customHeight="1" x14ac:dyDescent="0.35">
      <c r="A5" s="355"/>
      <c r="B5" s="355"/>
      <c r="C5" s="355"/>
      <c r="D5" s="740" t="s">
        <v>2</v>
      </c>
      <c r="E5" s="766" t="str">
        <f>'Dati di Base'!C5</f>
        <v>Impresa ANCE</v>
      </c>
      <c r="F5" s="767"/>
      <c r="G5" s="748"/>
      <c r="H5" s="375"/>
      <c r="I5" s="374"/>
      <c r="J5" s="375"/>
      <c r="K5" s="370"/>
      <c r="L5" s="370"/>
      <c r="M5" s="370"/>
      <c r="N5" s="370"/>
      <c r="O5" s="370"/>
      <c r="P5" s="370"/>
      <c r="Q5" s="370"/>
      <c r="R5" s="370"/>
      <c r="S5" s="370"/>
      <c r="T5" s="370"/>
      <c r="U5" s="370"/>
      <c r="V5" s="370"/>
      <c r="W5" s="343"/>
      <c r="X5" s="343"/>
      <c r="Y5" s="343"/>
      <c r="Z5" s="343"/>
      <c r="AA5" s="343"/>
      <c r="AB5" s="343"/>
      <c r="AC5" s="343"/>
    </row>
    <row r="6" spans="1:29" s="1" customFormat="1" ht="50" customHeight="1" x14ac:dyDescent="0.35">
      <c r="A6" s="355"/>
      <c r="B6" s="355"/>
      <c r="C6" s="355"/>
      <c r="D6" s="742" t="s">
        <v>4</v>
      </c>
      <c r="E6" s="768" t="str">
        <f>'Dati di Base'!C6</f>
        <v>018 580 909 86</v>
      </c>
      <c r="F6" s="769"/>
      <c r="G6" s="748"/>
      <c r="H6" s="375"/>
      <c r="I6" s="374"/>
      <c r="J6" s="375"/>
      <c r="K6" s="370"/>
      <c r="L6" s="370"/>
      <c r="M6" s="370"/>
      <c r="N6" s="370"/>
      <c r="O6" s="370"/>
      <c r="P6" s="370"/>
      <c r="Q6" s="370"/>
      <c r="R6" s="370"/>
      <c r="S6" s="370"/>
      <c r="T6" s="370"/>
      <c r="U6" s="370"/>
      <c r="V6" s="370"/>
      <c r="W6" s="343"/>
      <c r="X6" s="343"/>
      <c r="Y6" s="343"/>
      <c r="Z6" s="343"/>
      <c r="AA6" s="343"/>
      <c r="AB6" s="343"/>
      <c r="AC6" s="343"/>
    </row>
    <row r="7" spans="1:29" s="1" customFormat="1" ht="50" customHeight="1" x14ac:dyDescent="0.35">
      <c r="A7" s="355"/>
      <c r="B7" s="355"/>
      <c r="C7" s="355"/>
      <c r="D7" s="742" t="str">
        <f>'Dati di Base'!B6</f>
        <v>Partita IVA</v>
      </c>
      <c r="E7" s="770">
        <f>'Dati di Base'!C7</f>
        <v>45049</v>
      </c>
      <c r="F7" s="771"/>
      <c r="G7" s="748"/>
      <c r="H7" s="375"/>
      <c r="I7" s="374"/>
      <c r="J7" s="375"/>
      <c r="K7" s="370"/>
      <c r="L7" s="370"/>
      <c r="M7" s="370"/>
      <c r="N7" s="370"/>
      <c r="O7" s="370"/>
      <c r="P7" s="370"/>
      <c r="Q7" s="370"/>
      <c r="R7" s="370"/>
      <c r="S7" s="370"/>
      <c r="T7" s="370"/>
      <c r="U7" s="370"/>
      <c r="V7" s="370"/>
      <c r="W7" s="343"/>
      <c r="X7" s="343"/>
      <c r="Y7" s="343"/>
      <c r="Z7" s="343"/>
      <c r="AA7" s="343"/>
      <c r="AB7" s="343"/>
      <c r="AC7" s="343"/>
    </row>
    <row r="8" spans="1:29" s="1" customFormat="1" ht="50" customHeight="1" thickBot="1" x14ac:dyDescent="0.4">
      <c r="A8" s="355"/>
      <c r="B8" s="355"/>
      <c r="C8" s="355"/>
      <c r="D8" s="745" t="str">
        <f>'Dati di Base'!B7</f>
        <v>Data del calcolo</v>
      </c>
      <c r="E8" s="772" t="str">
        <f>'Dati di Base'!C8</f>
        <v>2021-2022</v>
      </c>
      <c r="F8" s="773"/>
      <c r="G8" s="370"/>
      <c r="H8" s="375"/>
      <c r="I8" s="374"/>
      <c r="J8" s="375"/>
      <c r="K8" s="370"/>
      <c r="L8" s="370"/>
      <c r="M8" s="370"/>
      <c r="N8" s="370"/>
      <c r="O8" s="370"/>
      <c r="P8" s="370"/>
      <c r="Q8" s="370"/>
      <c r="R8" s="370"/>
      <c r="S8" s="370"/>
      <c r="T8" s="370"/>
      <c r="U8" s="370"/>
      <c r="V8" s="370"/>
      <c r="W8" s="343"/>
      <c r="X8" s="343"/>
      <c r="Y8" s="343"/>
      <c r="Z8" s="343"/>
      <c r="AA8" s="343"/>
      <c r="AB8" s="343"/>
      <c r="AC8" s="343"/>
    </row>
    <row r="9" spans="1:29" s="1" customFormat="1" ht="15" thickBot="1" x14ac:dyDescent="0.4">
      <c r="A9" s="355"/>
      <c r="B9" s="355"/>
      <c r="C9" s="355"/>
      <c r="D9" s="370"/>
      <c r="E9" s="370"/>
      <c r="F9" s="370"/>
      <c r="G9" s="370"/>
      <c r="H9" s="370"/>
      <c r="I9" s="374"/>
      <c r="J9" s="375"/>
      <c r="K9" s="370"/>
      <c r="L9" s="370"/>
      <c r="M9" s="370"/>
      <c r="N9" s="370"/>
      <c r="O9" s="370"/>
      <c r="P9" s="370"/>
      <c r="Q9" s="370"/>
      <c r="R9" s="370"/>
      <c r="S9" s="370"/>
      <c r="T9" s="370"/>
      <c r="U9" s="370"/>
      <c r="V9" s="370"/>
      <c r="W9" s="343"/>
      <c r="X9" s="343"/>
      <c r="Y9" s="343"/>
      <c r="Z9" s="343"/>
      <c r="AA9" s="343"/>
      <c r="AB9" s="343"/>
      <c r="AC9" s="343"/>
    </row>
    <row r="10" spans="1:29" s="350" customFormat="1" ht="90" customHeight="1" x14ac:dyDescent="0.5">
      <c r="A10" s="356"/>
      <c r="B10" s="356"/>
      <c r="C10" s="356"/>
      <c r="D10" s="780" t="s">
        <v>9</v>
      </c>
      <c r="E10" s="781"/>
      <c r="F10" s="782"/>
      <c r="G10" s="478">
        <v>2021</v>
      </c>
      <c r="H10" s="478">
        <v>2022</v>
      </c>
      <c r="I10" s="478">
        <v>2023</v>
      </c>
      <c r="J10" s="478">
        <v>2024</v>
      </c>
      <c r="K10" s="478">
        <v>2025</v>
      </c>
      <c r="L10" s="478">
        <v>2026</v>
      </c>
      <c r="M10" s="478">
        <v>2027</v>
      </c>
      <c r="N10" s="478">
        <v>2028</v>
      </c>
      <c r="O10" s="478">
        <v>2029</v>
      </c>
      <c r="P10" s="478">
        <v>2030</v>
      </c>
      <c r="Q10" s="478">
        <f>P10+5</f>
        <v>2035</v>
      </c>
      <c r="R10" s="478">
        <f>Q10+5</f>
        <v>2040</v>
      </c>
      <c r="S10" s="478">
        <f>R10+5</f>
        <v>2045</v>
      </c>
      <c r="T10" s="479">
        <f>S10+5</f>
        <v>2050</v>
      </c>
    </row>
    <row r="11" spans="1:29" s="351" customFormat="1" ht="50.15" customHeight="1" x14ac:dyDescent="0.35">
      <c r="A11" s="357"/>
      <c r="B11" s="357"/>
      <c r="C11" s="357"/>
      <c r="D11" s="783" t="s">
        <v>904</v>
      </c>
      <c r="E11" s="784"/>
      <c r="F11" s="785"/>
      <c r="G11" s="480">
        <f t="shared" ref="G11:T13" si="0">SUMIF($A$48:$A$151,$D11,G$48:G$151)</f>
        <v>0</v>
      </c>
      <c r="H11" s="480">
        <f t="shared" si="0"/>
        <v>0</v>
      </c>
      <c r="I11" s="480">
        <f t="shared" si="0"/>
        <v>0</v>
      </c>
      <c r="J11" s="480">
        <f t="shared" si="0"/>
        <v>0</v>
      </c>
      <c r="K11" s="480">
        <f t="shared" si="0"/>
        <v>0</v>
      </c>
      <c r="L11" s="480">
        <f t="shared" si="0"/>
        <v>0</v>
      </c>
      <c r="M11" s="480">
        <f t="shared" si="0"/>
        <v>0</v>
      </c>
      <c r="N11" s="480">
        <f t="shared" si="0"/>
        <v>0</v>
      </c>
      <c r="O11" s="480">
        <f t="shared" si="0"/>
        <v>0</v>
      </c>
      <c r="P11" s="480">
        <f t="shared" si="0"/>
        <v>0</v>
      </c>
      <c r="Q11" s="480">
        <f t="shared" si="0"/>
        <v>0</v>
      </c>
      <c r="R11" s="480">
        <f t="shared" si="0"/>
        <v>0</v>
      </c>
      <c r="S11" s="480">
        <f t="shared" si="0"/>
        <v>0</v>
      </c>
      <c r="T11" s="481">
        <f t="shared" si="0"/>
        <v>0</v>
      </c>
      <c r="W11" s="352"/>
      <c r="X11" s="352"/>
      <c r="Y11" s="352"/>
      <c r="Z11" s="352"/>
      <c r="AA11" s="352"/>
      <c r="AB11" s="352"/>
      <c r="AC11" s="352"/>
    </row>
    <row r="12" spans="1:29" s="351" customFormat="1" ht="50.15" customHeight="1" x14ac:dyDescent="0.35">
      <c r="A12" s="357"/>
      <c r="B12" s="357"/>
      <c r="C12" s="357"/>
      <c r="D12" s="786" t="s">
        <v>905</v>
      </c>
      <c r="E12" s="787"/>
      <c r="F12" s="788"/>
      <c r="G12" s="482">
        <f t="shared" si="0"/>
        <v>0</v>
      </c>
      <c r="H12" s="482">
        <f t="shared" si="0"/>
        <v>0</v>
      </c>
      <c r="I12" s="482">
        <f t="shared" si="0"/>
        <v>0</v>
      </c>
      <c r="J12" s="482">
        <f t="shared" si="0"/>
        <v>0</v>
      </c>
      <c r="K12" s="482">
        <f t="shared" si="0"/>
        <v>0</v>
      </c>
      <c r="L12" s="482">
        <f t="shared" si="0"/>
        <v>0</v>
      </c>
      <c r="M12" s="482">
        <f t="shared" si="0"/>
        <v>0</v>
      </c>
      <c r="N12" s="482">
        <f t="shared" si="0"/>
        <v>0</v>
      </c>
      <c r="O12" s="482">
        <f t="shared" si="0"/>
        <v>0</v>
      </c>
      <c r="P12" s="482">
        <f t="shared" si="0"/>
        <v>0</v>
      </c>
      <c r="Q12" s="482">
        <f t="shared" si="0"/>
        <v>0</v>
      </c>
      <c r="R12" s="482">
        <f t="shared" si="0"/>
        <v>0</v>
      </c>
      <c r="S12" s="482">
        <f t="shared" si="0"/>
        <v>0</v>
      </c>
      <c r="T12" s="483">
        <f t="shared" si="0"/>
        <v>0</v>
      </c>
      <c r="W12" s="352"/>
      <c r="X12" s="352"/>
      <c r="Y12" s="352"/>
      <c r="Z12" s="352"/>
      <c r="AA12" s="352"/>
      <c r="AB12" s="352"/>
      <c r="AC12" s="352"/>
    </row>
    <row r="13" spans="1:29" s="351" customFormat="1" ht="50.15" customHeight="1" thickBot="1" x14ac:dyDescent="0.4">
      <c r="A13" s="357"/>
      <c r="B13" s="357"/>
      <c r="C13" s="357"/>
      <c r="D13" s="789" t="s">
        <v>906</v>
      </c>
      <c r="E13" s="790"/>
      <c r="F13" s="791"/>
      <c r="G13" s="484">
        <f t="shared" si="0"/>
        <v>0</v>
      </c>
      <c r="H13" s="484">
        <f t="shared" si="0"/>
        <v>0</v>
      </c>
      <c r="I13" s="484">
        <f t="shared" si="0"/>
        <v>0</v>
      </c>
      <c r="J13" s="484">
        <f t="shared" si="0"/>
        <v>0</v>
      </c>
      <c r="K13" s="484">
        <f t="shared" si="0"/>
        <v>0</v>
      </c>
      <c r="L13" s="484">
        <f t="shared" si="0"/>
        <v>0</v>
      </c>
      <c r="M13" s="484">
        <f t="shared" si="0"/>
        <v>0</v>
      </c>
      <c r="N13" s="484">
        <f t="shared" si="0"/>
        <v>0</v>
      </c>
      <c r="O13" s="484">
        <f t="shared" si="0"/>
        <v>0</v>
      </c>
      <c r="P13" s="484">
        <f t="shared" si="0"/>
        <v>0</v>
      </c>
      <c r="Q13" s="484">
        <f t="shared" si="0"/>
        <v>0</v>
      </c>
      <c r="R13" s="484">
        <f t="shared" si="0"/>
        <v>0</v>
      </c>
      <c r="S13" s="484">
        <f t="shared" si="0"/>
        <v>0</v>
      </c>
      <c r="T13" s="485">
        <f t="shared" si="0"/>
        <v>0</v>
      </c>
      <c r="W13" s="352"/>
      <c r="X13" s="352"/>
      <c r="Y13" s="352"/>
      <c r="Z13" s="352"/>
      <c r="AA13" s="352"/>
      <c r="AB13" s="352"/>
      <c r="AC13" s="352"/>
    </row>
    <row r="14" spans="1:29" s="351" customFormat="1" ht="50.15" customHeight="1" thickBot="1" x14ac:dyDescent="0.4">
      <c r="A14" s="357"/>
      <c r="B14" s="357"/>
      <c r="C14" s="357"/>
      <c r="D14" s="486"/>
      <c r="E14" s="486"/>
      <c r="F14" s="486"/>
      <c r="G14" s="488"/>
      <c r="H14" s="488"/>
      <c r="I14" s="488"/>
      <c r="J14" s="488"/>
      <c r="K14" s="488"/>
      <c r="L14" s="488"/>
      <c r="M14" s="488"/>
      <c r="N14" s="488"/>
      <c r="O14" s="488"/>
      <c r="P14" s="488"/>
      <c r="Q14" s="488"/>
      <c r="R14" s="488"/>
      <c r="S14" s="488"/>
      <c r="T14" s="488"/>
      <c r="W14" s="352"/>
      <c r="X14" s="352"/>
      <c r="Y14" s="352"/>
      <c r="Z14" s="352"/>
      <c r="AA14" s="352"/>
      <c r="AB14" s="352"/>
      <c r="AC14" s="352"/>
    </row>
    <row r="15" spans="1:29" s="351" customFormat="1" ht="50.15" customHeight="1" thickBot="1" x14ac:dyDescent="0.4">
      <c r="A15" s="357"/>
      <c r="B15" s="357"/>
      <c r="C15" s="357"/>
      <c r="D15" s="777" t="s">
        <v>1055</v>
      </c>
      <c r="E15" s="778"/>
      <c r="F15" s="779"/>
      <c r="G15" s="489">
        <f t="shared" ref="G15:T15" si="1">SUM(G11:G13)</f>
        <v>0</v>
      </c>
      <c r="H15" s="489">
        <f t="shared" si="1"/>
        <v>0</v>
      </c>
      <c r="I15" s="489">
        <f t="shared" si="1"/>
        <v>0</v>
      </c>
      <c r="J15" s="489">
        <f t="shared" si="1"/>
        <v>0</v>
      </c>
      <c r="K15" s="489">
        <f t="shared" si="1"/>
        <v>0</v>
      </c>
      <c r="L15" s="489">
        <f t="shared" si="1"/>
        <v>0</v>
      </c>
      <c r="M15" s="489">
        <f t="shared" si="1"/>
        <v>0</v>
      </c>
      <c r="N15" s="489">
        <f t="shared" si="1"/>
        <v>0</v>
      </c>
      <c r="O15" s="489">
        <f t="shared" si="1"/>
        <v>0</v>
      </c>
      <c r="P15" s="489">
        <f t="shared" si="1"/>
        <v>0</v>
      </c>
      <c r="Q15" s="489">
        <f t="shared" si="1"/>
        <v>0</v>
      </c>
      <c r="R15" s="489">
        <f t="shared" si="1"/>
        <v>0</v>
      </c>
      <c r="S15" s="489">
        <f t="shared" si="1"/>
        <v>0</v>
      </c>
      <c r="T15" s="490">
        <f t="shared" si="1"/>
        <v>0</v>
      </c>
      <c r="W15" s="352"/>
      <c r="X15" s="352"/>
      <c r="Y15" s="352"/>
      <c r="Z15" s="352"/>
      <c r="AA15" s="352"/>
      <c r="AB15" s="352"/>
      <c r="AC15" s="352"/>
    </row>
    <row r="16" spans="1:29" s="349" customFormat="1" ht="50.15" customHeight="1" thickBot="1" x14ac:dyDescent="0.65">
      <c r="A16" s="358"/>
      <c r="B16" s="358"/>
      <c r="C16" s="358"/>
      <c r="D16" s="491"/>
      <c r="E16" s="491"/>
      <c r="F16" s="491"/>
      <c r="G16" s="492"/>
      <c r="H16" s="492"/>
      <c r="I16" s="492"/>
      <c r="J16" s="492"/>
      <c r="K16" s="492"/>
      <c r="L16" s="492"/>
      <c r="M16" s="492"/>
      <c r="N16" s="492"/>
      <c r="O16" s="492"/>
      <c r="P16" s="492"/>
      <c r="Q16" s="492"/>
      <c r="R16" s="492"/>
      <c r="S16" s="492"/>
      <c r="T16" s="492"/>
      <c r="U16" s="492"/>
      <c r="V16" s="492"/>
      <c r="W16" s="353"/>
      <c r="X16" s="353"/>
      <c r="Y16" s="353"/>
      <c r="Z16" s="353"/>
      <c r="AA16" s="353"/>
      <c r="AB16" s="353"/>
      <c r="AC16" s="353"/>
    </row>
    <row r="17" spans="1:29" s="349" customFormat="1" ht="50.15" customHeight="1" thickBot="1" x14ac:dyDescent="0.75">
      <c r="A17" s="358"/>
      <c r="B17" s="358"/>
      <c r="C17" s="358"/>
      <c r="D17" s="604"/>
      <c r="E17" s="605" t="s">
        <v>1098</v>
      </c>
      <c r="F17" s="604"/>
      <c r="G17" s="749">
        <v>0</v>
      </c>
      <c r="H17" s="494"/>
      <c r="I17" s="494"/>
      <c r="J17" s="494"/>
      <c r="K17" s="494"/>
      <c r="L17" s="494"/>
      <c r="M17" s="494"/>
      <c r="N17" s="494"/>
      <c r="O17" s="494"/>
      <c r="P17" s="494"/>
      <c r="Q17" s="494"/>
      <c r="R17" s="494"/>
      <c r="S17" s="494"/>
      <c r="T17" s="494"/>
      <c r="U17" s="494"/>
      <c r="V17" s="494"/>
      <c r="W17" s="353"/>
      <c r="X17" s="353"/>
      <c r="Y17" s="353"/>
      <c r="Z17" s="353"/>
      <c r="AA17" s="353"/>
      <c r="AB17" s="353"/>
      <c r="AC17" s="353"/>
    </row>
    <row r="18" spans="1:29" s="349" customFormat="1" ht="50.15" customHeight="1" thickBot="1" x14ac:dyDescent="0.65">
      <c r="A18" s="358"/>
      <c r="B18" s="358"/>
      <c r="C18" s="358"/>
      <c r="D18" s="491"/>
      <c r="E18" s="491"/>
      <c r="F18" s="491"/>
      <c r="G18" s="491"/>
      <c r="H18" s="491"/>
      <c r="I18" s="491"/>
      <c r="J18" s="491"/>
      <c r="K18" s="491"/>
      <c r="L18" s="491"/>
      <c r="M18" s="491"/>
      <c r="N18" s="491"/>
      <c r="O18" s="491"/>
      <c r="P18" s="491"/>
      <c r="Q18" s="491"/>
      <c r="R18" s="491"/>
      <c r="S18" s="491"/>
      <c r="T18" s="491"/>
      <c r="U18" s="491"/>
      <c r="V18" s="491"/>
      <c r="W18" s="353"/>
      <c r="X18" s="353"/>
      <c r="Y18" s="353"/>
      <c r="Z18" s="353"/>
      <c r="AA18" s="353"/>
      <c r="AB18" s="353"/>
      <c r="AC18" s="353"/>
    </row>
    <row r="19" spans="1:29" ht="80.150000000000006" customHeight="1" thickBot="1" x14ac:dyDescent="0.4">
      <c r="A19" s="355"/>
      <c r="B19" s="355"/>
      <c r="C19" s="355"/>
      <c r="D19" s="792" t="s">
        <v>1092</v>
      </c>
      <c r="E19" s="793"/>
      <c r="F19" s="794"/>
      <c r="G19" s="495">
        <v>2021</v>
      </c>
      <c r="H19" s="495">
        <v>2022</v>
      </c>
      <c r="I19" s="495">
        <v>2023</v>
      </c>
      <c r="J19" s="495">
        <v>2024</v>
      </c>
      <c r="K19" s="495">
        <v>2025</v>
      </c>
      <c r="L19" s="495">
        <v>2026</v>
      </c>
      <c r="M19" s="495">
        <v>2027</v>
      </c>
      <c r="N19" s="495">
        <v>2028</v>
      </c>
      <c r="O19" s="495">
        <v>2029</v>
      </c>
      <c r="P19" s="495">
        <v>2030</v>
      </c>
      <c r="Q19" s="496">
        <f>P19+5</f>
        <v>2035</v>
      </c>
      <c r="R19" s="496">
        <f t="shared" ref="R19:T19" si="2">Q19+5</f>
        <v>2040</v>
      </c>
      <c r="S19" s="496">
        <f t="shared" si="2"/>
        <v>2045</v>
      </c>
      <c r="T19" s="497">
        <f t="shared" si="2"/>
        <v>2050</v>
      </c>
    </row>
    <row r="20" spans="1:29" ht="27.5" hidden="1" outlineLevel="1" thickBot="1" x14ac:dyDescent="0.4">
      <c r="A20" s="355"/>
      <c r="B20" s="355"/>
      <c r="C20" s="355"/>
      <c r="D20" s="498"/>
      <c r="E20" s="499"/>
      <c r="F20" s="499"/>
      <c r="G20" s="501"/>
      <c r="H20" s="502"/>
      <c r="I20" s="503"/>
      <c r="J20" s="503"/>
      <c r="K20" s="504"/>
      <c r="L20" s="504"/>
      <c r="M20" s="504"/>
      <c r="N20" s="504"/>
      <c r="O20" s="504"/>
      <c r="P20" s="504"/>
      <c r="Q20" s="504"/>
      <c r="R20" s="504"/>
      <c r="S20" s="504"/>
      <c r="T20" s="505"/>
    </row>
    <row r="21" spans="1:29" ht="27.5" hidden="1" outlineLevel="1" thickBot="1" x14ac:dyDescent="0.4">
      <c r="A21" s="355"/>
      <c r="B21" s="355"/>
      <c r="C21" s="355"/>
      <c r="D21" s="506"/>
      <c r="E21" s="507"/>
      <c r="F21" s="507"/>
      <c r="G21" s="508"/>
      <c r="H21" s="509"/>
      <c r="I21" s="510"/>
      <c r="J21" s="510"/>
      <c r="K21" s="511"/>
      <c r="L21" s="511"/>
      <c r="M21" s="511"/>
      <c r="N21" s="511"/>
      <c r="O21" s="511"/>
      <c r="P21" s="511"/>
      <c r="Q21" s="511"/>
      <c r="R21" s="511"/>
      <c r="S21" s="511"/>
      <c r="T21" s="512"/>
    </row>
    <row r="22" spans="1:29" ht="27.5" hidden="1" outlineLevel="1" thickBot="1" x14ac:dyDescent="0.4">
      <c r="A22" s="355"/>
      <c r="B22" s="355"/>
      <c r="C22" s="355"/>
      <c r="D22" s="506"/>
      <c r="E22" s="507"/>
      <c r="F22" s="507"/>
      <c r="G22" s="508"/>
      <c r="H22" s="509"/>
      <c r="I22" s="510"/>
      <c r="J22" s="510"/>
      <c r="K22" s="511"/>
      <c r="L22" s="511"/>
      <c r="M22" s="511"/>
      <c r="N22" s="511"/>
      <c r="O22" s="511"/>
      <c r="P22" s="511"/>
      <c r="Q22" s="511"/>
      <c r="R22" s="511"/>
      <c r="S22" s="511"/>
      <c r="T22" s="512"/>
    </row>
    <row r="23" spans="1:29" ht="27.5" hidden="1" outlineLevel="1" thickBot="1" x14ac:dyDescent="0.4">
      <c r="A23" s="355"/>
      <c r="B23" s="355"/>
      <c r="C23" s="355"/>
      <c r="D23" s="506"/>
      <c r="E23" s="507"/>
      <c r="F23" s="507"/>
      <c r="G23" s="508"/>
      <c r="H23" s="509"/>
      <c r="I23" s="510"/>
      <c r="J23" s="510"/>
      <c r="K23" s="511"/>
      <c r="L23" s="511"/>
      <c r="M23" s="511"/>
      <c r="N23" s="511"/>
      <c r="O23" s="511"/>
      <c r="P23" s="511"/>
      <c r="Q23" s="511"/>
      <c r="R23" s="511"/>
      <c r="S23" s="511"/>
      <c r="T23" s="512"/>
    </row>
    <row r="24" spans="1:29" ht="27.5" hidden="1" outlineLevel="1" thickBot="1" x14ac:dyDescent="0.4">
      <c r="A24" s="355"/>
      <c r="B24" s="355"/>
      <c r="C24" s="355"/>
      <c r="D24" s="513"/>
      <c r="E24" s="514"/>
      <c r="F24" s="514"/>
      <c r="G24" s="515"/>
      <c r="H24" s="516"/>
      <c r="I24" s="517"/>
      <c r="J24" s="517"/>
      <c r="K24" s="518"/>
      <c r="L24" s="518"/>
      <c r="M24" s="518"/>
      <c r="N24" s="518"/>
      <c r="O24" s="518"/>
      <c r="P24" s="518"/>
      <c r="Q24" s="518"/>
      <c r="R24" s="518"/>
      <c r="S24" s="518"/>
      <c r="T24" s="519"/>
    </row>
    <row r="25" spans="1:29" s="340" customFormat="1" ht="50.15" customHeight="1" collapsed="1" thickBot="1" x14ac:dyDescent="0.4">
      <c r="A25" s="359"/>
      <c r="B25" s="359"/>
      <c r="C25" s="359"/>
      <c r="D25" s="774" t="s">
        <v>994</v>
      </c>
      <c r="E25" s="775"/>
      <c r="F25" s="776"/>
      <c r="G25" s="750">
        <v>1</v>
      </c>
      <c r="H25" s="750">
        <v>1</v>
      </c>
      <c r="I25" s="520">
        <f t="shared" ref="I25:T25" si="3">H25*(1+$G$17)</f>
        <v>1</v>
      </c>
      <c r="J25" s="520">
        <f t="shared" si="3"/>
        <v>1</v>
      </c>
      <c r="K25" s="520">
        <f t="shared" si="3"/>
        <v>1</v>
      </c>
      <c r="L25" s="520">
        <f t="shared" si="3"/>
        <v>1</v>
      </c>
      <c r="M25" s="520">
        <f t="shared" si="3"/>
        <v>1</v>
      </c>
      <c r="N25" s="520">
        <f t="shared" si="3"/>
        <v>1</v>
      </c>
      <c r="O25" s="520">
        <f t="shared" si="3"/>
        <v>1</v>
      </c>
      <c r="P25" s="520">
        <f t="shared" si="3"/>
        <v>1</v>
      </c>
      <c r="Q25" s="520">
        <f t="shared" si="3"/>
        <v>1</v>
      </c>
      <c r="R25" s="520">
        <f t="shared" si="3"/>
        <v>1</v>
      </c>
      <c r="S25" s="520">
        <f t="shared" si="3"/>
        <v>1</v>
      </c>
      <c r="T25" s="521">
        <f t="shared" si="3"/>
        <v>1</v>
      </c>
      <c r="W25" s="354"/>
      <c r="X25" s="354"/>
      <c r="Y25" s="354"/>
      <c r="Z25" s="354"/>
      <c r="AA25" s="354"/>
      <c r="AB25" s="354"/>
      <c r="AC25" s="354"/>
    </row>
    <row r="26" spans="1:29" s="341" customFormat="1" ht="50.15" customHeight="1" x14ac:dyDescent="0.5">
      <c r="A26" s="360"/>
      <c r="B26" s="360"/>
      <c r="C26" s="360"/>
      <c r="D26" s="522"/>
      <c r="E26" s="522"/>
      <c r="F26" s="522"/>
      <c r="G26" s="522"/>
      <c r="H26" s="522"/>
      <c r="I26" s="522"/>
      <c r="J26" s="522"/>
      <c r="K26" s="522"/>
      <c r="L26" s="522"/>
      <c r="M26" s="522"/>
      <c r="N26" s="522"/>
      <c r="O26" s="522"/>
      <c r="P26" s="522"/>
      <c r="Q26" s="522"/>
      <c r="R26" s="522"/>
      <c r="S26" s="522"/>
      <c r="T26" s="522"/>
      <c r="U26" s="522"/>
      <c r="V26" s="522"/>
      <c r="W26" s="348"/>
      <c r="X26" s="348"/>
      <c r="Y26" s="348"/>
      <c r="Z26" s="348"/>
      <c r="AA26" s="348"/>
      <c r="AB26" s="348"/>
      <c r="AC26" s="348"/>
    </row>
    <row r="27" spans="1:29" ht="50.15" customHeight="1" x14ac:dyDescent="0.5">
      <c r="A27" s="355"/>
      <c r="B27" s="355"/>
      <c r="C27" s="355"/>
      <c r="D27" s="491"/>
      <c r="E27" s="491"/>
      <c r="F27" s="491"/>
      <c r="G27" s="491"/>
      <c r="H27" s="491"/>
      <c r="I27" s="491"/>
      <c r="J27" s="491"/>
      <c r="K27" s="491"/>
      <c r="L27" s="491"/>
      <c r="M27" s="491"/>
      <c r="N27" s="491"/>
      <c r="O27" s="491"/>
      <c r="P27" s="491"/>
      <c r="Q27" s="491"/>
      <c r="R27" s="491"/>
      <c r="S27" s="491"/>
      <c r="T27" s="491"/>
      <c r="U27" s="491"/>
      <c r="V27" s="491"/>
    </row>
    <row r="28" spans="1:29" ht="50.15" customHeight="1" outlineLevel="1" x14ac:dyDescent="0.65">
      <c r="A28" s="355"/>
      <c r="B28" s="355"/>
      <c r="C28" s="355"/>
      <c r="D28" s="523" t="s">
        <v>1048</v>
      </c>
      <c r="E28" s="491"/>
      <c r="F28" s="491"/>
      <c r="G28" s="491"/>
      <c r="H28" s="491"/>
      <c r="I28" s="491"/>
      <c r="J28" s="491"/>
      <c r="K28" s="491"/>
      <c r="L28" s="491"/>
      <c r="M28" s="491"/>
      <c r="N28" s="491"/>
      <c r="O28" s="491"/>
      <c r="P28" s="491"/>
      <c r="Q28" s="491"/>
      <c r="R28" s="491"/>
      <c r="S28" s="491"/>
      <c r="T28" s="491"/>
      <c r="U28" s="491"/>
      <c r="V28" s="491"/>
    </row>
    <row r="29" spans="1:29" ht="50.15" customHeight="1" outlineLevel="1" thickBot="1" x14ac:dyDescent="0.55000000000000004">
      <c r="A29" s="355"/>
      <c r="B29" s="355"/>
      <c r="C29" s="355"/>
      <c r="D29" s="491"/>
      <c r="E29" s="491"/>
      <c r="F29" s="491"/>
      <c r="G29" s="524">
        <v>0.05</v>
      </c>
      <c r="H29" s="524"/>
      <c r="I29" s="524">
        <v>0.2</v>
      </c>
      <c r="J29" s="491"/>
      <c r="K29" s="491"/>
      <c r="L29" s="491"/>
      <c r="M29" s="491"/>
      <c r="N29" s="491"/>
      <c r="O29" s="491"/>
      <c r="P29" s="491"/>
      <c r="Q29" s="491"/>
      <c r="R29" s="491"/>
      <c r="S29" s="491"/>
      <c r="T29" s="491"/>
      <c r="U29" s="491"/>
      <c r="V29" s="491"/>
    </row>
    <row r="30" spans="1:29" ht="80.150000000000006" customHeight="1" outlineLevel="1" thickBot="1" x14ac:dyDescent="0.55000000000000004">
      <c r="A30" s="355"/>
      <c r="B30" s="355"/>
      <c r="C30" s="355"/>
      <c r="D30" s="525" t="s">
        <v>1020</v>
      </c>
      <c r="E30" s="526">
        <v>2021</v>
      </c>
      <c r="F30" s="526">
        <v>2022</v>
      </c>
      <c r="G30" s="526">
        <v>2025</v>
      </c>
      <c r="H30" s="526">
        <v>2030</v>
      </c>
      <c r="I30" s="527">
        <f>H30+5</f>
        <v>2035</v>
      </c>
      <c r="J30" s="527">
        <f t="shared" ref="J30:L30" si="4">I30+5</f>
        <v>2040</v>
      </c>
      <c r="K30" s="527">
        <f t="shared" si="4"/>
        <v>2045</v>
      </c>
      <c r="L30" s="528">
        <f t="shared" si="4"/>
        <v>2050</v>
      </c>
      <c r="M30" s="491"/>
      <c r="N30" s="491"/>
      <c r="O30" s="491"/>
      <c r="P30" s="491"/>
      <c r="Q30" s="491"/>
      <c r="R30" s="529"/>
      <c r="S30" s="491"/>
      <c r="T30" s="491"/>
      <c r="U30" s="491"/>
      <c r="V30" s="491"/>
    </row>
    <row r="31" spans="1:29" ht="80.150000000000006" customHeight="1" outlineLevel="1" x14ac:dyDescent="0.5">
      <c r="A31" s="355"/>
      <c r="B31" s="355"/>
      <c r="C31" s="355"/>
      <c r="D31" s="530" t="s">
        <v>1021</v>
      </c>
      <c r="E31" s="531"/>
      <c r="F31" s="532">
        <v>32</v>
      </c>
      <c r="G31" s="533">
        <v>28.704776726374735</v>
      </c>
      <c r="H31" s="533">
        <v>26.60941206356048</v>
      </c>
      <c r="I31" s="533">
        <v>25.163036213810333</v>
      </c>
      <c r="J31" s="533">
        <v>23.676564472303625</v>
      </c>
      <c r="K31" s="533">
        <v>22.184518460711487</v>
      </c>
      <c r="L31" s="534">
        <v>20.82810083103503</v>
      </c>
      <c r="M31" s="491"/>
      <c r="N31" s="491"/>
      <c r="O31" s="491"/>
      <c r="P31" s="491"/>
      <c r="Q31" s="491"/>
      <c r="R31" s="491"/>
      <c r="S31" s="491"/>
      <c r="T31" s="491"/>
      <c r="U31" s="491"/>
      <c r="V31" s="491"/>
    </row>
    <row r="32" spans="1:29" ht="80.150000000000006" customHeight="1" outlineLevel="1" x14ac:dyDescent="0.5">
      <c r="A32" s="355"/>
      <c r="B32" s="355"/>
      <c r="C32" s="355"/>
      <c r="D32" s="535" t="s">
        <v>1022</v>
      </c>
      <c r="E32" s="531"/>
      <c r="F32" s="533">
        <v>31.214713899801851</v>
      </c>
      <c r="G32" s="533">
        <v>30.39033777454916</v>
      </c>
      <c r="H32" s="533">
        <v>29.759026570461668</v>
      </c>
      <c r="I32" s="533">
        <v>28.931704787720765</v>
      </c>
      <c r="J32" s="533">
        <v>28.107396705015507</v>
      </c>
      <c r="K32" s="533">
        <v>27.026154787981564</v>
      </c>
      <c r="L32" s="534">
        <v>26.516268811676369</v>
      </c>
      <c r="M32" s="491"/>
      <c r="N32" s="491"/>
      <c r="O32" s="491"/>
      <c r="P32" s="491"/>
      <c r="Q32" s="491"/>
      <c r="R32" s="491"/>
      <c r="S32" s="491"/>
      <c r="T32" s="491"/>
      <c r="U32" s="491"/>
      <c r="V32" s="491"/>
    </row>
    <row r="33" spans="1:22" ht="80.150000000000006" customHeight="1" outlineLevel="1" x14ac:dyDescent="0.5">
      <c r="A33" s="355"/>
      <c r="B33" s="355"/>
      <c r="C33" s="355"/>
      <c r="D33" s="536" t="s">
        <v>1023</v>
      </c>
      <c r="E33" s="533"/>
      <c r="F33" s="533">
        <v>276.62804133256782</v>
      </c>
      <c r="G33" s="533">
        <v>250.81097879243376</v>
      </c>
      <c r="H33" s="533">
        <v>211.43002328518187</v>
      </c>
      <c r="I33" s="533">
        <v>162.57311607036581</v>
      </c>
      <c r="J33" s="533">
        <v>119.79282868729808</v>
      </c>
      <c r="K33" s="533">
        <v>82.372700476319196</v>
      </c>
      <c r="L33" s="534">
        <v>53.013336041839004</v>
      </c>
      <c r="M33" s="491"/>
      <c r="N33" s="491"/>
      <c r="O33" s="491"/>
      <c r="P33" s="491"/>
      <c r="Q33" s="491"/>
      <c r="R33" s="491"/>
      <c r="S33" s="491"/>
      <c r="T33" s="491"/>
      <c r="U33" s="491"/>
      <c r="V33" s="491"/>
    </row>
    <row r="34" spans="1:22" ht="80.150000000000006" customHeight="1" outlineLevel="1" x14ac:dyDescent="0.5">
      <c r="A34" s="355"/>
      <c r="B34" s="355"/>
      <c r="C34" s="355"/>
      <c r="D34" s="536" t="s">
        <v>1024</v>
      </c>
      <c r="E34" s="533"/>
      <c r="F34" s="487">
        <v>667</v>
      </c>
      <c r="G34" s="532">
        <v>511</v>
      </c>
      <c r="H34" s="532">
        <v>493</v>
      </c>
      <c r="I34" s="532">
        <v>484</v>
      </c>
      <c r="J34" s="532">
        <v>454</v>
      </c>
      <c r="K34" s="532">
        <v>433</v>
      </c>
      <c r="L34" s="537">
        <v>408</v>
      </c>
      <c r="M34" s="491"/>
      <c r="N34" s="491"/>
      <c r="O34" s="491"/>
      <c r="P34" s="491"/>
      <c r="Q34" s="491"/>
      <c r="R34" s="491"/>
      <c r="S34" s="491"/>
      <c r="T34" s="491"/>
      <c r="U34" s="491"/>
      <c r="V34" s="491"/>
    </row>
    <row r="35" spans="1:22" ht="80.150000000000006" customHeight="1" outlineLevel="1" x14ac:dyDescent="0.5">
      <c r="A35" s="355"/>
      <c r="B35" s="355"/>
      <c r="C35" s="355"/>
      <c r="D35" s="536" t="s">
        <v>1025</v>
      </c>
      <c r="E35" s="533"/>
      <c r="F35" s="533">
        <v>1107.248466154457</v>
      </c>
      <c r="G35" s="533">
        <v>1068.1269080130648</v>
      </c>
      <c r="H35" s="533">
        <v>1045.9853598398904</v>
      </c>
      <c r="I35" s="533">
        <v>979.45688837049227</v>
      </c>
      <c r="J35" s="533">
        <v>880.34469522314453</v>
      </c>
      <c r="K35" s="533">
        <v>784.76220279300207</v>
      </c>
      <c r="L35" s="534">
        <v>633.28173740245074</v>
      </c>
      <c r="M35" s="491"/>
      <c r="N35" s="491"/>
      <c r="O35" s="491"/>
      <c r="P35" s="491"/>
      <c r="Q35" s="491"/>
      <c r="R35" s="491"/>
      <c r="S35" s="491"/>
      <c r="T35" s="491"/>
      <c r="U35" s="491"/>
      <c r="V35" s="491"/>
    </row>
    <row r="36" spans="1:22" ht="80.150000000000006" customHeight="1" outlineLevel="1" thickBot="1" x14ac:dyDescent="0.55000000000000004">
      <c r="A36" s="355"/>
      <c r="B36" s="355"/>
      <c r="C36" s="355"/>
      <c r="D36" s="538" t="s">
        <v>1026</v>
      </c>
      <c r="E36" s="539"/>
      <c r="F36" s="539">
        <v>1740.2792515463677</v>
      </c>
      <c r="G36" s="539">
        <v>1714.9976102033534</v>
      </c>
      <c r="H36" s="539">
        <v>1689.3052211882866</v>
      </c>
      <c r="I36" s="539">
        <v>1650.5320866842399</v>
      </c>
      <c r="J36" s="539">
        <v>1586.2856137329611</v>
      </c>
      <c r="K36" s="539">
        <v>1505.116017031356</v>
      </c>
      <c r="L36" s="540">
        <v>1362.2489456356871</v>
      </c>
      <c r="M36" s="491"/>
      <c r="N36" s="491"/>
      <c r="O36" s="491"/>
      <c r="P36" s="491"/>
      <c r="Q36" s="491"/>
      <c r="R36" s="491"/>
      <c r="S36" s="491"/>
      <c r="T36" s="491"/>
      <c r="U36" s="491"/>
      <c r="V36" s="491"/>
    </row>
    <row r="37" spans="1:22" ht="80.150000000000006" customHeight="1" outlineLevel="1" x14ac:dyDescent="0.5">
      <c r="A37" s="355"/>
      <c r="B37" s="355"/>
      <c r="C37" s="355"/>
      <c r="D37" s="491"/>
      <c r="E37" s="491"/>
      <c r="F37" s="491"/>
      <c r="G37" s="491"/>
      <c r="H37" s="491"/>
      <c r="I37" s="491"/>
      <c r="J37" s="491"/>
      <c r="K37" s="491"/>
      <c r="L37" s="491"/>
      <c r="M37" s="491"/>
      <c r="N37" s="491"/>
      <c r="O37" s="491"/>
      <c r="P37" s="491"/>
      <c r="Q37" s="491"/>
      <c r="R37" s="491"/>
      <c r="S37" s="491"/>
      <c r="T37" s="491"/>
      <c r="U37" s="491"/>
      <c r="V37" s="491"/>
    </row>
    <row r="38" spans="1:22" ht="80.150000000000006" customHeight="1" outlineLevel="1" thickBot="1" x14ac:dyDescent="0.55000000000000004">
      <c r="A38" s="355"/>
      <c r="B38" s="355"/>
      <c r="C38" s="355"/>
      <c r="D38" s="491"/>
      <c r="E38" s="491"/>
      <c r="F38" s="491"/>
      <c r="G38" s="491"/>
      <c r="H38" s="491"/>
      <c r="I38" s="491"/>
      <c r="J38" s="491"/>
      <c r="K38" s="491"/>
      <c r="L38" s="491"/>
      <c r="M38" s="491"/>
      <c r="N38" s="491"/>
      <c r="O38" s="541"/>
      <c r="P38" s="541"/>
      <c r="Q38" s="541"/>
      <c r="R38" s="541"/>
      <c r="S38" s="541"/>
      <c r="T38" s="541"/>
      <c r="U38" s="541"/>
      <c r="V38" s="491"/>
    </row>
    <row r="39" spans="1:22" ht="80.150000000000006" customHeight="1" outlineLevel="1" thickBot="1" x14ac:dyDescent="0.55000000000000004">
      <c r="A39" s="355"/>
      <c r="B39" s="355"/>
      <c r="C39" s="355"/>
      <c r="D39" s="491"/>
      <c r="E39" s="491"/>
      <c r="F39" s="525"/>
      <c r="G39" s="526">
        <v>2021</v>
      </c>
      <c r="H39" s="526">
        <v>2022</v>
      </c>
      <c r="I39" s="526">
        <v>2023</v>
      </c>
      <c r="J39" s="526">
        <v>2024</v>
      </c>
      <c r="K39" s="526">
        <v>2025</v>
      </c>
      <c r="L39" s="526">
        <v>2026</v>
      </c>
      <c r="M39" s="526">
        <v>2027</v>
      </c>
      <c r="N39" s="526">
        <v>2028</v>
      </c>
      <c r="O39" s="526">
        <v>2029</v>
      </c>
      <c r="P39" s="526">
        <v>2030</v>
      </c>
      <c r="Q39" s="527">
        <f>P39+5</f>
        <v>2035</v>
      </c>
      <c r="R39" s="527">
        <f t="shared" ref="R39:T39" si="5">Q39+5</f>
        <v>2040</v>
      </c>
      <c r="S39" s="527">
        <f t="shared" si="5"/>
        <v>2045</v>
      </c>
      <c r="T39" s="528">
        <f t="shared" si="5"/>
        <v>2050</v>
      </c>
    </row>
    <row r="40" spans="1:22" ht="80.150000000000006" customHeight="1" outlineLevel="1" x14ac:dyDescent="0.5">
      <c r="A40" s="355"/>
      <c r="B40" s="355"/>
      <c r="C40" s="355"/>
      <c r="D40" s="491"/>
      <c r="E40" s="491"/>
      <c r="F40" s="535" t="s">
        <v>1021</v>
      </c>
      <c r="G40" s="681"/>
      <c r="H40" s="542">
        <v>1</v>
      </c>
      <c r="I40" s="542">
        <f>$H40-($H40-$K40)*COUNT($H40:H40)/3</f>
        <v>0.96567475756640353</v>
      </c>
      <c r="J40" s="542">
        <f>$H40-($H40-$K40)*COUNT($H40:I40)/3</f>
        <v>0.93134951513280695</v>
      </c>
      <c r="K40" s="542">
        <f t="shared" ref="K40:K45" si="6">G31/$F31</f>
        <v>0.89702427269921048</v>
      </c>
      <c r="L40" s="542">
        <f>$K40-($K40-$P40)*COUNT($K40:K40)/5</f>
        <v>0.88392824355662136</v>
      </c>
      <c r="M40" s="542">
        <f>$K40-($K40-$P40)*COUNT($K40:L40)/5</f>
        <v>0.87083221441403225</v>
      </c>
      <c r="N40" s="542">
        <f>$K40-($K40-$P40)*COUNT($K40:M40)/5</f>
        <v>0.85773618527144324</v>
      </c>
      <c r="O40" s="542">
        <f>$K40-($K40-$P40)*COUNT($K40:N40)/5</f>
        <v>0.84464015612885412</v>
      </c>
      <c r="P40" s="543">
        <f t="shared" ref="P40:P45" si="7">H31/$F31</f>
        <v>0.83154412698626501</v>
      </c>
      <c r="Q40" s="543">
        <f t="shared" ref="Q40:S40" si="8">I31/$F31</f>
        <v>0.7863448816815729</v>
      </c>
      <c r="R40" s="543">
        <f t="shared" si="8"/>
        <v>0.73989263975948827</v>
      </c>
      <c r="S40" s="543">
        <f t="shared" si="8"/>
        <v>0.69326620189723398</v>
      </c>
      <c r="T40" s="544">
        <f t="shared" ref="T40:T45" si="9">L31/$F31</f>
        <v>0.65087815096984469</v>
      </c>
    </row>
    <row r="41" spans="1:22" ht="80.150000000000006" customHeight="1" outlineLevel="1" x14ac:dyDescent="0.5">
      <c r="A41" s="355"/>
      <c r="B41" s="355"/>
      <c r="C41" s="355"/>
      <c r="D41" s="491"/>
      <c r="E41" s="491"/>
      <c r="F41" s="535" t="s">
        <v>1027</v>
      </c>
      <c r="G41" s="681"/>
      <c r="H41" s="542">
        <v>1</v>
      </c>
      <c r="I41" s="542">
        <f>$H41-($H41-$K41)*COUNT($H41:H41)/3</f>
        <v>0.99119671438818979</v>
      </c>
      <c r="J41" s="542">
        <f>$H41-($H41-$K41)*COUNT($H41:I41)/3</f>
        <v>0.9823934287763797</v>
      </c>
      <c r="K41" s="542">
        <f t="shared" si="6"/>
        <v>0.97359014316456949</v>
      </c>
      <c r="L41" s="542">
        <f>$K41-($K41-$P41)*COUNT($K41:K41)/5</f>
        <v>0.96954518407179047</v>
      </c>
      <c r="M41" s="542">
        <f>$K41-($K41-$P41)*COUNT($K41:L41)/5</f>
        <v>0.96550022497901145</v>
      </c>
      <c r="N41" s="542">
        <f>$K41-($K41-$P41)*COUNT($K41:M41)/5</f>
        <v>0.96145526588623254</v>
      </c>
      <c r="O41" s="542">
        <f>$K41-($K41-$P41)*COUNT($K41:N41)/5</f>
        <v>0.95741030679345351</v>
      </c>
      <c r="P41" s="543">
        <f t="shared" si="7"/>
        <v>0.95336534770067449</v>
      </c>
      <c r="Q41" s="543">
        <f t="shared" ref="Q41:Q45" si="10">I32/$F32</f>
        <v>0.92686112326995962</v>
      </c>
      <c r="R41" s="543">
        <f t="shared" ref="R41:R45" si="11">J32/$F32</f>
        <v>0.90045344625740531</v>
      </c>
      <c r="S41" s="543">
        <f t="shared" ref="S41:S45" si="12">K32/$F32</f>
        <v>0.86581459226999757</v>
      </c>
      <c r="T41" s="544">
        <f t="shared" si="9"/>
        <v>0.84947979650855276</v>
      </c>
    </row>
    <row r="42" spans="1:22" ht="80.150000000000006" customHeight="1" outlineLevel="1" x14ac:dyDescent="0.5">
      <c r="A42" s="355"/>
      <c r="B42" s="355"/>
      <c r="C42" s="355"/>
      <c r="D42" s="491"/>
      <c r="E42" s="491"/>
      <c r="F42" s="536" t="s">
        <v>1023</v>
      </c>
      <c r="G42" s="681"/>
      <c r="H42" s="542">
        <v>1</v>
      </c>
      <c r="I42" s="542">
        <f>$H42-($H42-$K42)*COUNT($H42:H42)/3</f>
        <v>0.96889076222380477</v>
      </c>
      <c r="J42" s="542">
        <f>$H42-($H42-$K42)*COUNT($H42:I42)/3</f>
        <v>0.93778152444760943</v>
      </c>
      <c r="K42" s="542">
        <f t="shared" si="6"/>
        <v>0.9066722866714142</v>
      </c>
      <c r="L42" s="542">
        <f>$K42-($K42-$P42)*COUNT($K42:K42)/5</f>
        <v>0.87820015107912452</v>
      </c>
      <c r="M42" s="542">
        <f>$K42-($K42-$P42)*COUNT($K42:L42)/5</f>
        <v>0.84972801548683485</v>
      </c>
      <c r="N42" s="542">
        <f>$K42-($K42-$P42)*COUNT($K42:M42)/5</f>
        <v>0.82125587989454529</v>
      </c>
      <c r="O42" s="542">
        <f>$K42-($K42-$P42)*COUNT($K42:N42)/5</f>
        <v>0.79278374430225562</v>
      </c>
      <c r="P42" s="543">
        <f t="shared" si="7"/>
        <v>0.76431160870996595</v>
      </c>
      <c r="Q42" s="543">
        <f t="shared" si="10"/>
        <v>0.5876957205322404</v>
      </c>
      <c r="R42" s="543">
        <f t="shared" si="11"/>
        <v>0.43304658526385881</v>
      </c>
      <c r="S42" s="543">
        <f t="shared" si="12"/>
        <v>0.29777422447671914</v>
      </c>
      <c r="T42" s="544">
        <f t="shared" si="9"/>
        <v>0.19164122258345206</v>
      </c>
    </row>
    <row r="43" spans="1:22" ht="80.150000000000006" customHeight="1" outlineLevel="1" x14ac:dyDescent="0.5">
      <c r="A43" s="355"/>
      <c r="B43" s="355"/>
      <c r="C43" s="355"/>
      <c r="D43" s="491"/>
      <c r="E43" s="491"/>
      <c r="F43" s="536" t="s">
        <v>1024</v>
      </c>
      <c r="G43" s="681"/>
      <c r="H43" s="542">
        <v>1</v>
      </c>
      <c r="I43" s="542">
        <f>$H43-($H43-$K43)*COUNT($H43:H43)/3</f>
        <v>0.92203898050974509</v>
      </c>
      <c r="J43" s="542">
        <f>$H43-($H43-$K43)*COUNT($H43:I43)/3</f>
        <v>0.84407796101949029</v>
      </c>
      <c r="K43" s="542">
        <f t="shared" si="6"/>
        <v>0.76611694152923537</v>
      </c>
      <c r="L43" s="542">
        <f>$K43-($K43-$P43)*COUNT($K43:K43)/5</f>
        <v>0.76071964017991001</v>
      </c>
      <c r="M43" s="542">
        <f>$K43-($K43-$P43)*COUNT($K43:L43)/5</f>
        <v>0.75532233883058464</v>
      </c>
      <c r="N43" s="542">
        <f>$K43-($K43-$P43)*COUNT($K43:M43)/5</f>
        <v>0.74992503748125938</v>
      </c>
      <c r="O43" s="542">
        <f>$K43-($K43-$P43)*COUNT($K43:N43)/5</f>
        <v>0.74452773613193401</v>
      </c>
      <c r="P43" s="543">
        <f t="shared" si="7"/>
        <v>0.73913043478260865</v>
      </c>
      <c r="Q43" s="543">
        <f t="shared" si="10"/>
        <v>0.72563718140929534</v>
      </c>
      <c r="R43" s="543">
        <f t="shared" si="11"/>
        <v>0.68065967016491757</v>
      </c>
      <c r="S43" s="543">
        <f t="shared" si="12"/>
        <v>0.64917541229385312</v>
      </c>
      <c r="T43" s="544">
        <f t="shared" si="9"/>
        <v>0.61169415292353824</v>
      </c>
    </row>
    <row r="44" spans="1:22" ht="80.150000000000006" customHeight="1" outlineLevel="1" x14ac:dyDescent="0.5">
      <c r="A44" s="355"/>
      <c r="B44" s="355"/>
      <c r="C44" s="355"/>
      <c r="D44" s="491"/>
      <c r="E44" s="491"/>
      <c r="F44" s="536" t="s">
        <v>1028</v>
      </c>
      <c r="G44" s="681"/>
      <c r="H44" s="542">
        <v>1</v>
      </c>
      <c r="I44" s="542">
        <f>$H44-($H44-$K44)*COUNT($H44:H44)/3</f>
        <v>0.98822258979887811</v>
      </c>
      <c r="J44" s="542">
        <f>$H44-($H44-$K44)*COUNT($H44:I44)/3</f>
        <v>0.97644517959775623</v>
      </c>
      <c r="K44" s="542">
        <f t="shared" si="6"/>
        <v>0.96466776939663434</v>
      </c>
      <c r="L44" s="542">
        <f>$K44-($K44-$P44)*COUNT($K44:K44)/5</f>
        <v>0.96066838735186655</v>
      </c>
      <c r="M44" s="542">
        <f>$K44-($K44-$P44)*COUNT($K44:L44)/5</f>
        <v>0.95666900530709864</v>
      </c>
      <c r="N44" s="542">
        <f>$K44-($K44-$P44)*COUNT($K44:M44)/5</f>
        <v>0.95266962326233084</v>
      </c>
      <c r="O44" s="542">
        <f>$K44-($K44-$P44)*COUNT($K44:N44)/5</f>
        <v>0.94867024121756294</v>
      </c>
      <c r="P44" s="543">
        <f t="shared" si="7"/>
        <v>0.94467085917279514</v>
      </c>
      <c r="Q44" s="543">
        <f t="shared" si="10"/>
        <v>0.88458635826537391</v>
      </c>
      <c r="R44" s="543">
        <f t="shared" si="11"/>
        <v>0.7950742061360776</v>
      </c>
      <c r="S44" s="543">
        <f t="shared" si="12"/>
        <v>0.70874986670203322</v>
      </c>
      <c r="T44" s="544">
        <f t="shared" si="9"/>
        <v>0.57194185113832463</v>
      </c>
    </row>
    <row r="45" spans="1:22" ht="80.150000000000006" customHeight="1" outlineLevel="1" x14ac:dyDescent="0.5">
      <c r="A45" s="355"/>
      <c r="B45" s="355"/>
      <c r="C45" s="355"/>
      <c r="D45" s="491"/>
      <c r="E45" s="491"/>
      <c r="F45" s="545" t="s">
        <v>1026</v>
      </c>
      <c r="G45" s="681"/>
      <c r="H45" s="542">
        <v>1</v>
      </c>
      <c r="I45" s="542">
        <f>$H45-($H45-$K45)*COUNT($H45:H45)/3</f>
        <v>0.99515755085080937</v>
      </c>
      <c r="J45" s="542">
        <f>$H45-($H45-$K45)*COUNT($H45:I45)/3</f>
        <v>0.99031510170161874</v>
      </c>
      <c r="K45" s="542">
        <f t="shared" si="6"/>
        <v>0.98547265255242811</v>
      </c>
      <c r="L45" s="542">
        <f>$K45-($K45-$P45)*COUNT($K45:K45)/5</f>
        <v>0.98251997826268556</v>
      </c>
      <c r="M45" s="542">
        <f>$K45-($K45-$P45)*COUNT($K45:L45)/5</f>
        <v>0.979567303972943</v>
      </c>
      <c r="N45" s="542">
        <f>$K45-($K45-$P45)*COUNT($K45:M45)/5</f>
        <v>0.97661462968320056</v>
      </c>
      <c r="O45" s="542">
        <f>$K45-($K45-$P45)*COUNT($K45:N45)/5</f>
        <v>0.97366195539345801</v>
      </c>
      <c r="P45" s="543">
        <f t="shared" si="7"/>
        <v>0.97070928110371546</v>
      </c>
      <c r="Q45" s="543">
        <f t="shared" si="10"/>
        <v>0.94842944614642688</v>
      </c>
      <c r="R45" s="543">
        <f t="shared" si="11"/>
        <v>0.91151211067041582</v>
      </c>
      <c r="S45" s="543">
        <f t="shared" si="12"/>
        <v>0.86487040266322102</v>
      </c>
      <c r="T45" s="544">
        <f t="shared" si="9"/>
        <v>0.78277606563729785</v>
      </c>
    </row>
    <row r="46" spans="1:22" ht="80.150000000000006" customHeight="1" outlineLevel="1" thickBot="1" x14ac:dyDescent="0.55000000000000004">
      <c r="A46" s="355"/>
      <c r="B46" s="355"/>
      <c r="C46" s="355"/>
      <c r="D46" s="491"/>
      <c r="E46" s="491"/>
      <c r="F46" s="546" t="s">
        <v>1029</v>
      </c>
      <c r="G46" s="547"/>
      <c r="H46" s="548">
        <v>1</v>
      </c>
      <c r="I46" s="548">
        <f>$H46-($H46-$K46)*COUNT($H46:H46)/3</f>
        <v>1</v>
      </c>
      <c r="J46" s="548">
        <f>$H46-($H46-$K46)*COUNT($H46:I46)/3</f>
        <v>1</v>
      </c>
      <c r="K46" s="549">
        <v>1</v>
      </c>
      <c r="L46" s="548">
        <f>$H46-($H46-$K46)*COUNT($H46:K46)/3</f>
        <v>1</v>
      </c>
      <c r="M46" s="548">
        <f>$H46-($H46-$K46)*COUNT($H46:L46)/3</f>
        <v>1</v>
      </c>
      <c r="N46" s="548">
        <f>$H46-($H46-$K46)*COUNT($H46:M46)/3</f>
        <v>1</v>
      </c>
      <c r="O46" s="548">
        <f>$H46-($H46-$K46)*COUNT($H46:N46)/3</f>
        <v>1</v>
      </c>
      <c r="P46" s="548">
        <f>$H46-($H46-$K46)*COUNT($H46:O46)/3</f>
        <v>1</v>
      </c>
      <c r="Q46" s="548">
        <f>$H46-($H46-$K46)*COUNT($H46:P46)/3</f>
        <v>1</v>
      </c>
      <c r="R46" s="548">
        <f>$H46-($H46-$K46)*COUNT($H46:Q46)/3</f>
        <v>1</v>
      </c>
      <c r="S46" s="548">
        <f>$H46-($H46-$K46)*COUNT($H46:R46)/3</f>
        <v>1</v>
      </c>
      <c r="T46" s="550">
        <f>$H46-($H46-$K46)*COUNT($H46:S46)/3</f>
        <v>1</v>
      </c>
    </row>
    <row r="47" spans="1:22" ht="80.150000000000006" customHeight="1" outlineLevel="1" thickBot="1" x14ac:dyDescent="0.4">
      <c r="A47" s="355"/>
      <c r="B47" s="355"/>
      <c r="C47" s="355"/>
      <c r="E47" s="370" t="s">
        <v>1086</v>
      </c>
      <c r="I47" s="551">
        <v>4</v>
      </c>
      <c r="J47" s="551">
        <f>I47+1</f>
        <v>5</v>
      </c>
      <c r="K47" s="551">
        <f t="shared" ref="K47:T47" si="13">J47+1</f>
        <v>6</v>
      </c>
      <c r="L47" s="551">
        <f t="shared" si="13"/>
        <v>7</v>
      </c>
      <c r="M47" s="551">
        <f t="shared" si="13"/>
        <v>8</v>
      </c>
      <c r="N47" s="551">
        <f t="shared" si="13"/>
        <v>9</v>
      </c>
      <c r="O47" s="551">
        <f t="shared" si="13"/>
        <v>10</v>
      </c>
      <c r="P47" s="551">
        <f t="shared" si="13"/>
        <v>11</v>
      </c>
      <c r="Q47" s="551">
        <f t="shared" si="13"/>
        <v>12</v>
      </c>
      <c r="R47" s="551">
        <f t="shared" si="13"/>
        <v>13</v>
      </c>
      <c r="S47" s="551">
        <f t="shared" si="13"/>
        <v>14</v>
      </c>
      <c r="T47" s="551">
        <f t="shared" si="13"/>
        <v>15</v>
      </c>
      <c r="U47" s="551"/>
      <c r="V47" s="551"/>
    </row>
    <row r="48" spans="1:22" ht="80.150000000000006" customHeight="1" outlineLevel="1" thickBot="1" x14ac:dyDescent="0.4">
      <c r="A48" s="355"/>
      <c r="B48" s="355"/>
      <c r="C48" s="355"/>
      <c r="D48" s="552" t="s">
        <v>5</v>
      </c>
      <c r="E48" s="553" t="s">
        <v>995</v>
      </c>
      <c r="F48" s="553"/>
      <c r="G48" s="554">
        <v>2021</v>
      </c>
      <c r="H48" s="554">
        <v>2022</v>
      </c>
      <c r="I48" s="554">
        <v>2023</v>
      </c>
      <c r="J48" s="554">
        <v>2024</v>
      </c>
      <c r="K48" s="554">
        <v>2025</v>
      </c>
      <c r="L48" s="554">
        <v>2026</v>
      </c>
      <c r="M48" s="554">
        <v>2027</v>
      </c>
      <c r="N48" s="554">
        <v>2028</v>
      </c>
      <c r="O48" s="554">
        <v>2029</v>
      </c>
      <c r="P48" s="554">
        <v>2030</v>
      </c>
      <c r="Q48" s="554">
        <v>2035</v>
      </c>
      <c r="R48" s="554">
        <v>2040</v>
      </c>
      <c r="S48" s="554">
        <v>2045</v>
      </c>
      <c r="T48" s="555">
        <v>2050</v>
      </c>
    </row>
    <row r="49" spans="1:29" ht="80.150000000000006" customHeight="1" outlineLevel="1" x14ac:dyDescent="0.35">
      <c r="A49" s="355"/>
      <c r="B49" s="355"/>
      <c r="C49" s="355"/>
      <c r="D49" s="498" t="s">
        <v>6</v>
      </c>
      <c r="E49" s="556">
        <f>H49/$G$25</f>
        <v>0</v>
      </c>
      <c r="F49" s="557" t="s">
        <v>1021</v>
      </c>
      <c r="G49" s="500">
        <f>'Calcolo baseline'!I12</f>
        <v>0</v>
      </c>
      <c r="H49" s="500">
        <f>'Calcolo baseline'!J12</f>
        <v>0</v>
      </c>
      <c r="I49" s="558">
        <f t="shared" ref="I49:I55" si="14">$E49*I$25*VLOOKUP($F49,$F$39:$T$46,I$47,FALSE)</f>
        <v>0</v>
      </c>
      <c r="J49" s="558">
        <f t="shared" ref="J49:T55" si="15">$E49*J$25*VLOOKUP($F49,$F$39:$T$46,J$47,FALSE)</f>
        <v>0</v>
      </c>
      <c r="K49" s="558">
        <f t="shared" si="15"/>
        <v>0</v>
      </c>
      <c r="L49" s="558">
        <f t="shared" si="15"/>
        <v>0</v>
      </c>
      <c r="M49" s="558">
        <f t="shared" si="15"/>
        <v>0</v>
      </c>
      <c r="N49" s="558">
        <f t="shared" si="15"/>
        <v>0</v>
      </c>
      <c r="O49" s="558">
        <f t="shared" si="15"/>
        <v>0</v>
      </c>
      <c r="P49" s="558">
        <f t="shared" si="15"/>
        <v>0</v>
      </c>
      <c r="Q49" s="558">
        <f t="shared" si="15"/>
        <v>0</v>
      </c>
      <c r="R49" s="558">
        <f t="shared" si="15"/>
        <v>0</v>
      </c>
      <c r="S49" s="558">
        <f t="shared" si="15"/>
        <v>0</v>
      </c>
      <c r="T49" s="559">
        <f t="shared" si="15"/>
        <v>0</v>
      </c>
    </row>
    <row r="50" spans="1:29" ht="80.150000000000006" customHeight="1" outlineLevel="1" x14ac:dyDescent="0.35">
      <c r="A50" s="355"/>
      <c r="B50" s="355"/>
      <c r="C50" s="355"/>
      <c r="D50" s="498" t="s">
        <v>6</v>
      </c>
      <c r="E50" s="556">
        <f t="shared" ref="E50:E55" si="16">H50/$G$25</f>
        <v>0</v>
      </c>
      <c r="F50" s="557" t="s">
        <v>1027</v>
      </c>
      <c r="G50" s="500">
        <f>'Calcolo baseline'!I13</f>
        <v>0</v>
      </c>
      <c r="H50" s="500">
        <f>'Calcolo baseline'!J13</f>
        <v>0</v>
      </c>
      <c r="I50" s="558">
        <f t="shared" si="14"/>
        <v>0</v>
      </c>
      <c r="J50" s="558">
        <f t="shared" si="15"/>
        <v>0</v>
      </c>
      <c r="K50" s="558">
        <f t="shared" si="15"/>
        <v>0</v>
      </c>
      <c r="L50" s="558">
        <f t="shared" si="15"/>
        <v>0</v>
      </c>
      <c r="M50" s="558">
        <f t="shared" si="15"/>
        <v>0</v>
      </c>
      <c r="N50" s="558">
        <f t="shared" si="15"/>
        <v>0</v>
      </c>
      <c r="O50" s="558">
        <f t="shared" si="15"/>
        <v>0</v>
      </c>
      <c r="P50" s="558">
        <f t="shared" si="15"/>
        <v>0</v>
      </c>
      <c r="Q50" s="558">
        <f t="shared" si="15"/>
        <v>0</v>
      </c>
      <c r="R50" s="558">
        <f t="shared" si="15"/>
        <v>0</v>
      </c>
      <c r="S50" s="558">
        <f t="shared" si="15"/>
        <v>0</v>
      </c>
      <c r="T50" s="559">
        <f t="shared" si="15"/>
        <v>0</v>
      </c>
    </row>
    <row r="51" spans="1:29" ht="80.150000000000006" customHeight="1" outlineLevel="1" x14ac:dyDescent="0.35">
      <c r="A51" s="355"/>
      <c r="B51" s="355"/>
      <c r="C51" s="355"/>
      <c r="D51" s="498" t="s">
        <v>1030</v>
      </c>
      <c r="E51" s="556">
        <f t="shared" si="16"/>
        <v>0</v>
      </c>
      <c r="F51" s="557" t="s">
        <v>1027</v>
      </c>
      <c r="G51" s="500">
        <f>'Calcolo baseline'!I14</f>
        <v>0</v>
      </c>
      <c r="H51" s="500">
        <f>'Calcolo baseline'!J14</f>
        <v>0</v>
      </c>
      <c r="I51" s="558">
        <f t="shared" si="14"/>
        <v>0</v>
      </c>
      <c r="J51" s="558">
        <f t="shared" si="15"/>
        <v>0</v>
      </c>
      <c r="K51" s="558">
        <f t="shared" si="15"/>
        <v>0</v>
      </c>
      <c r="L51" s="558">
        <f t="shared" si="15"/>
        <v>0</v>
      </c>
      <c r="M51" s="558">
        <f t="shared" si="15"/>
        <v>0</v>
      </c>
      <c r="N51" s="558">
        <f t="shared" si="15"/>
        <v>0</v>
      </c>
      <c r="O51" s="558">
        <f t="shared" si="15"/>
        <v>0</v>
      </c>
      <c r="P51" s="558">
        <f t="shared" si="15"/>
        <v>0</v>
      </c>
      <c r="Q51" s="558">
        <f t="shared" si="15"/>
        <v>0</v>
      </c>
      <c r="R51" s="558">
        <f t="shared" si="15"/>
        <v>0</v>
      </c>
      <c r="S51" s="558">
        <f t="shared" si="15"/>
        <v>0</v>
      </c>
      <c r="T51" s="559">
        <f t="shared" si="15"/>
        <v>0</v>
      </c>
    </row>
    <row r="52" spans="1:29" ht="80.150000000000006" customHeight="1" outlineLevel="1" x14ac:dyDescent="0.35">
      <c r="A52" s="355"/>
      <c r="B52" s="355"/>
      <c r="C52" s="355"/>
      <c r="D52" s="498" t="s">
        <v>1030</v>
      </c>
      <c r="E52" s="556">
        <f t="shared" si="16"/>
        <v>0</v>
      </c>
      <c r="F52" s="557" t="s">
        <v>1021</v>
      </c>
      <c r="G52" s="500">
        <f>'Calcolo baseline'!I15</f>
        <v>0</v>
      </c>
      <c r="H52" s="500">
        <f>'Calcolo baseline'!J15</f>
        <v>0</v>
      </c>
      <c r="I52" s="558">
        <f t="shared" si="14"/>
        <v>0</v>
      </c>
      <c r="J52" s="558">
        <f t="shared" si="15"/>
        <v>0</v>
      </c>
      <c r="K52" s="558">
        <f t="shared" si="15"/>
        <v>0</v>
      </c>
      <c r="L52" s="558">
        <f t="shared" si="15"/>
        <v>0</v>
      </c>
      <c r="M52" s="558">
        <f t="shared" si="15"/>
        <v>0</v>
      </c>
      <c r="N52" s="558">
        <f t="shared" si="15"/>
        <v>0</v>
      </c>
      <c r="O52" s="558">
        <f t="shared" si="15"/>
        <v>0</v>
      </c>
      <c r="P52" s="558">
        <f t="shared" si="15"/>
        <v>0</v>
      </c>
      <c r="Q52" s="558">
        <f t="shared" si="15"/>
        <v>0</v>
      </c>
      <c r="R52" s="558">
        <f t="shared" si="15"/>
        <v>0</v>
      </c>
      <c r="S52" s="558">
        <f t="shared" si="15"/>
        <v>0</v>
      </c>
      <c r="T52" s="559">
        <f t="shared" si="15"/>
        <v>0</v>
      </c>
    </row>
    <row r="53" spans="1:29" ht="80.150000000000006" customHeight="1" outlineLevel="1" x14ac:dyDescent="0.35">
      <c r="A53" s="355"/>
      <c r="B53" s="355"/>
      <c r="C53" s="355"/>
      <c r="D53" s="498" t="s">
        <v>314</v>
      </c>
      <c r="E53" s="556">
        <f t="shared" si="16"/>
        <v>0</v>
      </c>
      <c r="F53" s="557" t="s">
        <v>1021</v>
      </c>
      <c r="G53" s="500">
        <f>'Calcolo baseline'!I16</f>
        <v>0</v>
      </c>
      <c r="H53" s="500">
        <f>'Calcolo baseline'!J16</f>
        <v>0</v>
      </c>
      <c r="I53" s="558">
        <f t="shared" si="14"/>
        <v>0</v>
      </c>
      <c r="J53" s="558">
        <f t="shared" si="15"/>
        <v>0</v>
      </c>
      <c r="K53" s="558">
        <f t="shared" si="15"/>
        <v>0</v>
      </c>
      <c r="L53" s="558">
        <f t="shared" si="15"/>
        <v>0</v>
      </c>
      <c r="M53" s="558">
        <f t="shared" si="15"/>
        <v>0</v>
      </c>
      <c r="N53" s="558">
        <f t="shared" si="15"/>
        <v>0</v>
      </c>
      <c r="O53" s="558">
        <f t="shared" si="15"/>
        <v>0</v>
      </c>
      <c r="P53" s="558">
        <f t="shared" si="15"/>
        <v>0</v>
      </c>
      <c r="Q53" s="558">
        <f t="shared" si="15"/>
        <v>0</v>
      </c>
      <c r="R53" s="558">
        <f t="shared" si="15"/>
        <v>0</v>
      </c>
      <c r="S53" s="558">
        <f t="shared" si="15"/>
        <v>0</v>
      </c>
      <c r="T53" s="559">
        <f t="shared" si="15"/>
        <v>0</v>
      </c>
    </row>
    <row r="54" spans="1:29" ht="80.150000000000006" customHeight="1" outlineLevel="1" x14ac:dyDescent="0.35">
      <c r="A54" s="355"/>
      <c r="B54" s="355"/>
      <c r="C54" s="355"/>
      <c r="D54" s="498" t="s">
        <v>315</v>
      </c>
      <c r="E54" s="556">
        <f t="shared" si="16"/>
        <v>0</v>
      </c>
      <c r="F54" s="557" t="s">
        <v>1021</v>
      </c>
      <c r="G54" s="500">
        <f>'Calcolo baseline'!I17</f>
        <v>0</v>
      </c>
      <c r="H54" s="500">
        <f>'Calcolo baseline'!J17</f>
        <v>0</v>
      </c>
      <c r="I54" s="558">
        <f t="shared" si="14"/>
        <v>0</v>
      </c>
      <c r="J54" s="558">
        <f t="shared" si="15"/>
        <v>0</v>
      </c>
      <c r="K54" s="558">
        <f t="shared" si="15"/>
        <v>0</v>
      </c>
      <c r="L54" s="558">
        <f t="shared" si="15"/>
        <v>0</v>
      </c>
      <c r="M54" s="558">
        <f t="shared" si="15"/>
        <v>0</v>
      </c>
      <c r="N54" s="558">
        <f t="shared" si="15"/>
        <v>0</v>
      </c>
      <c r="O54" s="558">
        <f t="shared" si="15"/>
        <v>0</v>
      </c>
      <c r="P54" s="558">
        <f t="shared" si="15"/>
        <v>0</v>
      </c>
      <c r="Q54" s="558">
        <f t="shared" si="15"/>
        <v>0</v>
      </c>
      <c r="R54" s="558">
        <f t="shared" si="15"/>
        <v>0</v>
      </c>
      <c r="S54" s="558">
        <f t="shared" si="15"/>
        <v>0</v>
      </c>
      <c r="T54" s="559">
        <f t="shared" si="15"/>
        <v>0</v>
      </c>
    </row>
    <row r="55" spans="1:29" ht="80.150000000000006" customHeight="1" outlineLevel="1" thickBot="1" x14ac:dyDescent="0.4">
      <c r="A55" s="355"/>
      <c r="B55" s="355"/>
      <c r="C55" s="355"/>
      <c r="D55" s="498" t="s">
        <v>368</v>
      </c>
      <c r="E55" s="556">
        <f t="shared" si="16"/>
        <v>0</v>
      </c>
      <c r="F55" s="557" t="s">
        <v>1021</v>
      </c>
      <c r="G55" s="500">
        <f>'Calcolo baseline'!I18</f>
        <v>0</v>
      </c>
      <c r="H55" s="500">
        <f>'Calcolo baseline'!J18</f>
        <v>0</v>
      </c>
      <c r="I55" s="558">
        <f t="shared" si="14"/>
        <v>0</v>
      </c>
      <c r="J55" s="558">
        <f t="shared" si="15"/>
        <v>0</v>
      </c>
      <c r="K55" s="558">
        <f t="shared" si="15"/>
        <v>0</v>
      </c>
      <c r="L55" s="558">
        <f t="shared" si="15"/>
        <v>0</v>
      </c>
      <c r="M55" s="558">
        <f t="shared" si="15"/>
        <v>0</v>
      </c>
      <c r="N55" s="558">
        <f t="shared" si="15"/>
        <v>0</v>
      </c>
      <c r="O55" s="558">
        <f t="shared" si="15"/>
        <v>0</v>
      </c>
      <c r="P55" s="558">
        <f t="shared" si="15"/>
        <v>0</v>
      </c>
      <c r="Q55" s="558">
        <f t="shared" si="15"/>
        <v>0</v>
      </c>
      <c r="R55" s="558">
        <f t="shared" si="15"/>
        <v>0</v>
      </c>
      <c r="S55" s="558">
        <f t="shared" si="15"/>
        <v>0</v>
      </c>
      <c r="T55" s="559">
        <f t="shared" si="15"/>
        <v>0</v>
      </c>
    </row>
    <row r="56" spans="1:29" ht="80.150000000000006" customHeight="1" outlineLevel="1" thickBot="1" x14ac:dyDescent="0.4">
      <c r="A56" s="355" t="s">
        <v>959</v>
      </c>
      <c r="B56" s="355"/>
      <c r="C56" s="355"/>
      <c r="D56" s="560" t="s">
        <v>307</v>
      </c>
      <c r="E56" s="561"/>
      <c r="F56" s="561"/>
      <c r="G56" s="562">
        <f t="shared" ref="G56:T56" si="17">SUM(G49:G55)</f>
        <v>0</v>
      </c>
      <c r="H56" s="562">
        <f t="shared" si="17"/>
        <v>0</v>
      </c>
      <c r="I56" s="562">
        <f t="shared" si="17"/>
        <v>0</v>
      </c>
      <c r="J56" s="562">
        <f t="shared" si="17"/>
        <v>0</v>
      </c>
      <c r="K56" s="562">
        <f t="shared" si="17"/>
        <v>0</v>
      </c>
      <c r="L56" s="562">
        <f t="shared" si="17"/>
        <v>0</v>
      </c>
      <c r="M56" s="562">
        <f t="shared" si="17"/>
        <v>0</v>
      </c>
      <c r="N56" s="562">
        <f t="shared" si="17"/>
        <v>0</v>
      </c>
      <c r="O56" s="562">
        <f t="shared" si="17"/>
        <v>0</v>
      </c>
      <c r="P56" s="562">
        <f t="shared" si="17"/>
        <v>0</v>
      </c>
      <c r="Q56" s="562">
        <f t="shared" si="17"/>
        <v>0</v>
      </c>
      <c r="R56" s="562">
        <f t="shared" si="17"/>
        <v>0</v>
      </c>
      <c r="S56" s="562">
        <f t="shared" si="17"/>
        <v>0</v>
      </c>
      <c r="T56" s="563">
        <f t="shared" si="17"/>
        <v>0</v>
      </c>
    </row>
    <row r="57" spans="1:29" ht="80.150000000000006" customHeight="1" outlineLevel="1" thickBot="1" x14ac:dyDescent="0.4">
      <c r="A57" s="355"/>
      <c r="B57" s="355"/>
      <c r="C57" s="355"/>
      <c r="E57" s="372"/>
      <c r="F57" s="372"/>
      <c r="G57" s="564"/>
      <c r="H57" s="564"/>
      <c r="I57" s="564"/>
      <c r="J57" s="564"/>
      <c r="K57" s="564"/>
      <c r="L57" s="564"/>
      <c r="M57" s="564"/>
      <c r="N57" s="564"/>
      <c r="O57" s="564"/>
      <c r="P57" s="564"/>
      <c r="Q57" s="564"/>
      <c r="R57" s="564"/>
      <c r="S57" s="564"/>
      <c r="T57" s="564"/>
    </row>
    <row r="58" spans="1:29" ht="80.150000000000006" customHeight="1" outlineLevel="1" thickBot="1" x14ac:dyDescent="0.4">
      <c r="A58" s="355"/>
      <c r="B58" s="355"/>
      <c r="C58" s="355"/>
      <c r="D58" s="565" t="s">
        <v>387</v>
      </c>
      <c r="E58" s="566" t="s">
        <v>995</v>
      </c>
      <c r="F58" s="566"/>
      <c r="G58" s="567">
        <v>2021</v>
      </c>
      <c r="H58" s="567">
        <v>2022</v>
      </c>
      <c r="I58" s="567">
        <v>2023</v>
      </c>
      <c r="J58" s="567">
        <v>2024</v>
      </c>
      <c r="K58" s="567">
        <v>2025</v>
      </c>
      <c r="L58" s="567">
        <v>2026</v>
      </c>
      <c r="M58" s="567">
        <v>2027</v>
      </c>
      <c r="N58" s="567">
        <v>2028</v>
      </c>
      <c r="O58" s="567">
        <v>2029</v>
      </c>
      <c r="P58" s="567">
        <v>2030</v>
      </c>
      <c r="Q58" s="567">
        <v>2035</v>
      </c>
      <c r="R58" s="567">
        <v>2040</v>
      </c>
      <c r="S58" s="567">
        <v>2045</v>
      </c>
      <c r="T58" s="568">
        <v>2050</v>
      </c>
    </row>
    <row r="59" spans="1:29" ht="80.150000000000006" customHeight="1" outlineLevel="1" x14ac:dyDescent="0.35">
      <c r="A59" s="355"/>
      <c r="B59" s="355"/>
      <c r="C59" s="355"/>
      <c r="D59" s="535" t="s">
        <v>989</v>
      </c>
      <c r="E59" s="557">
        <f>H59/$G$25</f>
        <v>0</v>
      </c>
      <c r="F59" s="557" t="s">
        <v>1023</v>
      </c>
      <c r="G59" s="569">
        <f>'Calcolo baseline'!I26</f>
        <v>0</v>
      </c>
      <c r="H59" s="569">
        <f>'Calcolo baseline'!J26</f>
        <v>0</v>
      </c>
      <c r="I59" s="570">
        <f>$E59*I$25*VLOOKUP($F59,$F$39:$T$46,I$47,FALSE)</f>
        <v>0</v>
      </c>
      <c r="J59" s="570">
        <f t="shared" ref="J59:T61" si="18">$E59*J$25*VLOOKUP($F59,$F$39:$T$46,J$47,FALSE)</f>
        <v>0</v>
      </c>
      <c r="K59" s="570">
        <f t="shared" si="18"/>
        <v>0</v>
      </c>
      <c r="L59" s="570">
        <f t="shared" si="18"/>
        <v>0</v>
      </c>
      <c r="M59" s="570">
        <f t="shared" si="18"/>
        <v>0</v>
      </c>
      <c r="N59" s="570">
        <f t="shared" si="18"/>
        <v>0</v>
      </c>
      <c r="O59" s="570">
        <f t="shared" si="18"/>
        <v>0</v>
      </c>
      <c r="P59" s="570">
        <f t="shared" si="18"/>
        <v>0</v>
      </c>
      <c r="Q59" s="570">
        <f t="shared" si="18"/>
        <v>0</v>
      </c>
      <c r="R59" s="570">
        <f t="shared" si="18"/>
        <v>0</v>
      </c>
      <c r="S59" s="570">
        <f t="shared" si="18"/>
        <v>0</v>
      </c>
      <c r="T59" s="571">
        <f t="shared" si="18"/>
        <v>0</v>
      </c>
    </row>
    <row r="60" spans="1:29" ht="80.150000000000006" customHeight="1" outlineLevel="1" x14ac:dyDescent="0.35">
      <c r="A60" s="355"/>
      <c r="B60" s="355"/>
      <c r="C60" s="355"/>
      <c r="D60" s="535" t="s">
        <v>388</v>
      </c>
      <c r="E60" s="557">
        <f t="shared" ref="E60:E61" si="19">H60/$G$25</f>
        <v>0</v>
      </c>
      <c r="F60" s="557" t="s">
        <v>1023</v>
      </c>
      <c r="G60" s="569">
        <f>'Calcolo baseline'!I27</f>
        <v>0</v>
      </c>
      <c r="H60" s="569">
        <f>'Calcolo baseline'!J27</f>
        <v>0</v>
      </c>
      <c r="I60" s="570">
        <f>$E60*I$25*VLOOKUP($F60,$F$39:$T$46,I$47,FALSE)</f>
        <v>0</v>
      </c>
      <c r="J60" s="570">
        <f t="shared" si="18"/>
        <v>0</v>
      </c>
      <c r="K60" s="570">
        <f t="shared" si="18"/>
        <v>0</v>
      </c>
      <c r="L60" s="570">
        <f t="shared" si="18"/>
        <v>0</v>
      </c>
      <c r="M60" s="570">
        <f t="shared" si="18"/>
        <v>0</v>
      </c>
      <c r="N60" s="570">
        <f t="shared" si="18"/>
        <v>0</v>
      </c>
      <c r="O60" s="570">
        <f t="shared" si="18"/>
        <v>0</v>
      </c>
      <c r="P60" s="570">
        <f t="shared" si="18"/>
        <v>0</v>
      </c>
      <c r="Q60" s="570">
        <f t="shared" si="18"/>
        <v>0</v>
      </c>
      <c r="R60" s="570">
        <f t="shared" si="18"/>
        <v>0</v>
      </c>
      <c r="S60" s="570">
        <f t="shared" si="18"/>
        <v>0</v>
      </c>
      <c r="T60" s="571">
        <f t="shared" si="18"/>
        <v>0</v>
      </c>
    </row>
    <row r="61" spans="1:29" ht="80.150000000000006" customHeight="1" outlineLevel="1" thickBot="1" x14ac:dyDescent="0.4">
      <c r="A61" s="355"/>
      <c r="B61" s="355"/>
      <c r="C61" s="355"/>
      <c r="D61" s="535" t="s">
        <v>389</v>
      </c>
      <c r="E61" s="557">
        <f t="shared" si="19"/>
        <v>0</v>
      </c>
      <c r="F61" s="557" t="s">
        <v>1023</v>
      </c>
      <c r="G61" s="569">
        <f>'Calcolo baseline'!I28</f>
        <v>0</v>
      </c>
      <c r="H61" s="569">
        <f>'Calcolo baseline'!J28</f>
        <v>0</v>
      </c>
      <c r="I61" s="570">
        <f>$E61*I$25*VLOOKUP($F61,$F$39:$T$46,I$47,FALSE)</f>
        <v>0</v>
      </c>
      <c r="J61" s="570">
        <f t="shared" si="18"/>
        <v>0</v>
      </c>
      <c r="K61" s="570">
        <f t="shared" si="18"/>
        <v>0</v>
      </c>
      <c r="L61" s="570">
        <f t="shared" si="18"/>
        <v>0</v>
      </c>
      <c r="M61" s="570">
        <f t="shared" si="18"/>
        <v>0</v>
      </c>
      <c r="N61" s="570">
        <f t="shared" si="18"/>
        <v>0</v>
      </c>
      <c r="O61" s="570">
        <f t="shared" si="18"/>
        <v>0</v>
      </c>
      <c r="P61" s="570">
        <f t="shared" si="18"/>
        <v>0</v>
      </c>
      <c r="Q61" s="570">
        <f t="shared" si="18"/>
        <v>0</v>
      </c>
      <c r="R61" s="570">
        <f t="shared" si="18"/>
        <v>0</v>
      </c>
      <c r="S61" s="570">
        <f t="shared" si="18"/>
        <v>0</v>
      </c>
      <c r="T61" s="571">
        <f>$E61*T$25*VLOOKUP($F61,$F$39:$T$46,T$47,FALSE)</f>
        <v>0</v>
      </c>
    </row>
    <row r="62" spans="1:29" ht="80.150000000000006" customHeight="1" outlineLevel="1" thickBot="1" x14ac:dyDescent="0.4">
      <c r="A62" s="355" t="s">
        <v>987</v>
      </c>
      <c r="B62" s="355"/>
      <c r="C62" s="355"/>
      <c r="D62" s="572" t="s">
        <v>307</v>
      </c>
      <c r="E62" s="495"/>
      <c r="F62" s="495"/>
      <c r="G62" s="573">
        <f t="shared" ref="G62:T62" si="20">SUM(G59:G61)</f>
        <v>0</v>
      </c>
      <c r="H62" s="573">
        <f t="shared" si="20"/>
        <v>0</v>
      </c>
      <c r="I62" s="573">
        <f t="shared" si="20"/>
        <v>0</v>
      </c>
      <c r="J62" s="573">
        <f t="shared" si="20"/>
        <v>0</v>
      </c>
      <c r="K62" s="573">
        <f t="shared" si="20"/>
        <v>0</v>
      </c>
      <c r="L62" s="573">
        <f t="shared" si="20"/>
        <v>0</v>
      </c>
      <c r="M62" s="573">
        <f t="shared" si="20"/>
        <v>0</v>
      </c>
      <c r="N62" s="573">
        <f t="shared" si="20"/>
        <v>0</v>
      </c>
      <c r="O62" s="573">
        <f t="shared" si="20"/>
        <v>0</v>
      </c>
      <c r="P62" s="573">
        <f t="shared" si="20"/>
        <v>0</v>
      </c>
      <c r="Q62" s="573">
        <f t="shared" si="20"/>
        <v>0</v>
      </c>
      <c r="R62" s="573">
        <f t="shared" si="20"/>
        <v>0</v>
      </c>
      <c r="S62" s="573">
        <f t="shared" si="20"/>
        <v>0</v>
      </c>
      <c r="T62" s="574">
        <f t="shared" si="20"/>
        <v>0</v>
      </c>
    </row>
    <row r="63" spans="1:29" ht="80.150000000000006" customHeight="1" outlineLevel="1" thickBot="1" x14ac:dyDescent="0.4">
      <c r="A63" s="355"/>
      <c r="B63" s="355"/>
      <c r="C63" s="355"/>
      <c r="D63" s="575"/>
      <c r="E63" s="576"/>
      <c r="F63" s="576"/>
      <c r="G63" s="564"/>
      <c r="H63" s="564"/>
      <c r="I63" s="564"/>
      <c r="J63" s="564"/>
      <c r="K63" s="564"/>
      <c r="L63" s="564"/>
      <c r="M63" s="564"/>
      <c r="N63" s="564"/>
      <c r="O63" s="564"/>
      <c r="P63" s="564"/>
      <c r="Q63" s="564"/>
      <c r="R63" s="564"/>
      <c r="S63" s="564"/>
      <c r="T63" s="564"/>
    </row>
    <row r="64" spans="1:29" s="345" customFormat="1" ht="80.150000000000006" customHeight="1" outlineLevel="1" thickBot="1" x14ac:dyDescent="0.4">
      <c r="A64" s="362"/>
      <c r="B64" s="362"/>
      <c r="C64" s="362"/>
      <c r="D64" s="577" t="s">
        <v>871</v>
      </c>
      <c r="E64" s="578" t="s">
        <v>995</v>
      </c>
      <c r="F64" s="578"/>
      <c r="G64" s="579">
        <v>2021</v>
      </c>
      <c r="H64" s="579">
        <v>2022</v>
      </c>
      <c r="I64" s="579">
        <v>2023</v>
      </c>
      <c r="J64" s="579">
        <v>2024</v>
      </c>
      <c r="K64" s="579">
        <v>2025</v>
      </c>
      <c r="L64" s="579">
        <v>2026</v>
      </c>
      <c r="M64" s="579">
        <v>2027</v>
      </c>
      <c r="N64" s="579">
        <v>2028</v>
      </c>
      <c r="O64" s="579">
        <v>2029</v>
      </c>
      <c r="P64" s="579">
        <v>2030</v>
      </c>
      <c r="Q64" s="579">
        <v>2035</v>
      </c>
      <c r="R64" s="579">
        <v>2040</v>
      </c>
      <c r="S64" s="579">
        <v>2045</v>
      </c>
      <c r="T64" s="580">
        <v>2050</v>
      </c>
      <c r="W64" s="344"/>
      <c r="X64" s="344"/>
      <c r="Y64" s="344"/>
      <c r="Z64" s="344"/>
      <c r="AA64" s="344"/>
      <c r="AB64" s="344"/>
      <c r="AC64" s="344"/>
    </row>
    <row r="65" spans="1:29" s="345" customFormat="1" ht="80.150000000000006" customHeight="1" outlineLevel="1" thickBot="1" x14ac:dyDescent="0.4">
      <c r="A65" s="362"/>
      <c r="B65" s="362"/>
      <c r="C65" s="362"/>
      <c r="D65" s="581" t="s">
        <v>874</v>
      </c>
      <c r="E65" s="556">
        <f>H65/$G$25</f>
        <v>0</v>
      </c>
      <c r="F65" s="556" t="s">
        <v>1029</v>
      </c>
      <c r="G65" s="500">
        <f>'Calcolo baseline'!I36</f>
        <v>0</v>
      </c>
      <c r="H65" s="500">
        <f>'Calcolo baseline'!J36</f>
        <v>0</v>
      </c>
      <c r="I65" s="558">
        <f>$E65*I$25*VLOOKUP($F65,$F$39:$T$46,I$47,FALSE)</f>
        <v>0</v>
      </c>
      <c r="J65" s="558">
        <f t="shared" ref="J65:T65" si="21">$E65*J$25*VLOOKUP($F65,$F$39:$T$46,J$47,FALSE)</f>
        <v>0</v>
      </c>
      <c r="K65" s="558">
        <f t="shared" si="21"/>
        <v>0</v>
      </c>
      <c r="L65" s="558">
        <f t="shared" si="21"/>
        <v>0</v>
      </c>
      <c r="M65" s="558">
        <f t="shared" si="21"/>
        <v>0</v>
      </c>
      <c r="N65" s="558">
        <f t="shared" si="21"/>
        <v>0</v>
      </c>
      <c r="O65" s="558">
        <f t="shared" si="21"/>
        <v>0</v>
      </c>
      <c r="P65" s="558">
        <f t="shared" si="21"/>
        <v>0</v>
      </c>
      <c r="Q65" s="558">
        <f t="shared" si="21"/>
        <v>0</v>
      </c>
      <c r="R65" s="558">
        <f t="shared" si="21"/>
        <v>0</v>
      </c>
      <c r="S65" s="558">
        <f t="shared" si="21"/>
        <v>0</v>
      </c>
      <c r="T65" s="559">
        <f t="shared" si="21"/>
        <v>0</v>
      </c>
      <c r="W65" s="344"/>
      <c r="X65" s="344"/>
      <c r="Y65" s="344"/>
      <c r="Z65" s="344"/>
      <c r="AA65" s="344"/>
      <c r="AB65" s="344"/>
      <c r="AC65" s="344"/>
    </row>
    <row r="66" spans="1:29" s="345" customFormat="1" ht="80.150000000000006" customHeight="1" outlineLevel="1" thickBot="1" x14ac:dyDescent="0.4">
      <c r="A66" s="362" t="s">
        <v>459</v>
      </c>
      <c r="B66" s="362"/>
      <c r="C66" s="362"/>
      <c r="D66" s="560" t="s">
        <v>307</v>
      </c>
      <c r="E66" s="561"/>
      <c r="F66" s="561"/>
      <c r="G66" s="562">
        <f>SUM(G65)</f>
        <v>0</v>
      </c>
      <c r="H66" s="562">
        <f t="shared" ref="H66:S66" si="22">SUM(H65)</f>
        <v>0</v>
      </c>
      <c r="I66" s="562">
        <f t="shared" si="22"/>
        <v>0</v>
      </c>
      <c r="J66" s="562">
        <f t="shared" si="22"/>
        <v>0</v>
      </c>
      <c r="K66" s="562">
        <f t="shared" si="22"/>
        <v>0</v>
      </c>
      <c r="L66" s="562">
        <f t="shared" si="22"/>
        <v>0</v>
      </c>
      <c r="M66" s="562">
        <f t="shared" si="22"/>
        <v>0</v>
      </c>
      <c r="N66" s="562">
        <f t="shared" si="22"/>
        <v>0</v>
      </c>
      <c r="O66" s="562">
        <f t="shared" si="22"/>
        <v>0</v>
      </c>
      <c r="P66" s="562">
        <f t="shared" si="22"/>
        <v>0</v>
      </c>
      <c r="Q66" s="562">
        <f t="shared" si="22"/>
        <v>0</v>
      </c>
      <c r="R66" s="562">
        <f t="shared" si="22"/>
        <v>0</v>
      </c>
      <c r="S66" s="562">
        <f t="shared" si="22"/>
        <v>0</v>
      </c>
      <c r="T66" s="563">
        <f>SUM(T65)</f>
        <v>0</v>
      </c>
      <c r="W66" s="344"/>
      <c r="X66" s="344"/>
      <c r="Y66" s="344"/>
      <c r="Z66" s="344"/>
      <c r="AA66" s="344"/>
      <c r="AB66" s="344"/>
      <c r="AC66" s="344"/>
    </row>
    <row r="67" spans="1:29" s="345" customFormat="1" ht="80.150000000000006" customHeight="1" outlineLevel="1" thickBot="1" x14ac:dyDescent="0.4">
      <c r="A67" s="362"/>
      <c r="B67" s="362"/>
      <c r="C67" s="362"/>
      <c r="D67" s="487"/>
      <c r="E67" s="487"/>
      <c r="F67" s="487"/>
      <c r="G67" s="487"/>
      <c r="H67" s="487"/>
      <c r="I67" s="487"/>
      <c r="J67" s="487"/>
      <c r="K67" s="487"/>
      <c r="L67" s="487"/>
      <c r="M67" s="487"/>
      <c r="N67" s="487"/>
      <c r="O67" s="487"/>
      <c r="P67" s="487"/>
      <c r="Q67" s="487"/>
      <c r="R67" s="487"/>
      <c r="S67" s="487"/>
      <c r="T67" s="487"/>
      <c r="W67" s="344"/>
      <c r="X67" s="344"/>
      <c r="Y67" s="344"/>
      <c r="Z67" s="344"/>
      <c r="AA67" s="344"/>
      <c r="AB67" s="344"/>
      <c r="AC67" s="344"/>
    </row>
    <row r="68" spans="1:29" s="345" customFormat="1" ht="80.150000000000006" customHeight="1" outlineLevel="1" thickBot="1" x14ac:dyDescent="0.4">
      <c r="A68" s="362"/>
      <c r="B68" s="362"/>
      <c r="C68" s="362"/>
      <c r="D68" s="577" t="s">
        <v>872</v>
      </c>
      <c r="E68" s="578" t="s">
        <v>995</v>
      </c>
      <c r="F68" s="578"/>
      <c r="G68" s="579">
        <v>2021</v>
      </c>
      <c r="H68" s="579">
        <v>2022</v>
      </c>
      <c r="I68" s="579">
        <v>2023</v>
      </c>
      <c r="J68" s="579">
        <v>2024</v>
      </c>
      <c r="K68" s="579">
        <v>2025</v>
      </c>
      <c r="L68" s="579">
        <v>2026</v>
      </c>
      <c r="M68" s="579">
        <v>2027</v>
      </c>
      <c r="N68" s="579">
        <v>2028</v>
      </c>
      <c r="O68" s="579">
        <v>2029</v>
      </c>
      <c r="P68" s="579">
        <v>2030</v>
      </c>
      <c r="Q68" s="579">
        <v>2035</v>
      </c>
      <c r="R68" s="579">
        <v>2040</v>
      </c>
      <c r="S68" s="579">
        <v>2045</v>
      </c>
      <c r="T68" s="580">
        <v>2050</v>
      </c>
      <c r="W68" s="344"/>
      <c r="X68" s="344"/>
      <c r="Y68" s="344"/>
      <c r="Z68" s="344"/>
      <c r="AA68" s="344"/>
      <c r="AB68" s="344"/>
      <c r="AC68" s="344"/>
    </row>
    <row r="69" spans="1:29" ht="80.150000000000006" customHeight="1" outlineLevel="1" x14ac:dyDescent="0.35">
      <c r="A69" s="355"/>
      <c r="B69" s="355"/>
      <c r="C69" s="355"/>
      <c r="D69" s="498" t="s">
        <v>999</v>
      </c>
      <c r="E69" s="556">
        <f>H69/$G$25</f>
        <v>0</v>
      </c>
      <c r="F69" s="556" t="s">
        <v>1029</v>
      </c>
      <c r="G69" s="500">
        <f>'Calcolo baseline'!I40</f>
        <v>0</v>
      </c>
      <c r="H69" s="558">
        <f>'Calcolo baseline'!J40</f>
        <v>0</v>
      </c>
      <c r="I69" s="558">
        <f>$E69*I$25*VLOOKUP($F69,$F$39:$T$46,I$47,FALSE)</f>
        <v>0</v>
      </c>
      <c r="J69" s="558">
        <f t="shared" ref="J69:S70" si="23">$E69*J$25*VLOOKUP($F69,$F$39:$T$46,J$47,FALSE)</f>
        <v>0</v>
      </c>
      <c r="K69" s="558">
        <f t="shared" si="23"/>
        <v>0</v>
      </c>
      <c r="L69" s="558">
        <f t="shared" si="23"/>
        <v>0</v>
      </c>
      <c r="M69" s="558">
        <f t="shared" si="23"/>
        <v>0</v>
      </c>
      <c r="N69" s="558">
        <f t="shared" si="23"/>
        <v>0</v>
      </c>
      <c r="O69" s="558">
        <f t="shared" si="23"/>
        <v>0</v>
      </c>
      <c r="P69" s="558">
        <f t="shared" si="23"/>
        <v>0</v>
      </c>
      <c r="Q69" s="558">
        <f t="shared" si="23"/>
        <v>0</v>
      </c>
      <c r="R69" s="558">
        <f t="shared" si="23"/>
        <v>0</v>
      </c>
      <c r="S69" s="558">
        <f t="shared" si="23"/>
        <v>0</v>
      </c>
      <c r="T69" s="559">
        <f>$E69*T$25*VLOOKUP($F69,$F$39:$T$46,T$47,FALSE)</f>
        <v>0</v>
      </c>
    </row>
    <row r="70" spans="1:29" ht="80.150000000000006" customHeight="1" outlineLevel="1" thickBot="1" x14ac:dyDescent="0.4">
      <c r="A70" s="355"/>
      <c r="B70" s="355"/>
      <c r="C70" s="355"/>
      <c r="D70" s="498" t="s">
        <v>1000</v>
      </c>
      <c r="E70" s="556">
        <f>H70/$G$25</f>
        <v>0</v>
      </c>
      <c r="F70" s="556" t="s">
        <v>1029</v>
      </c>
      <c r="G70" s="500">
        <f>'Calcolo baseline'!I42</f>
        <v>0</v>
      </c>
      <c r="H70" s="558">
        <f>'Calcolo baseline'!J42</f>
        <v>0</v>
      </c>
      <c r="I70" s="558">
        <f>$E70*I$25*VLOOKUP($F70,$F$39:$T$46,I$47,FALSE)</f>
        <v>0</v>
      </c>
      <c r="J70" s="558">
        <f t="shared" si="23"/>
        <v>0</v>
      </c>
      <c r="K70" s="558">
        <f t="shared" si="23"/>
        <v>0</v>
      </c>
      <c r="L70" s="558">
        <f t="shared" si="23"/>
        <v>0</v>
      </c>
      <c r="M70" s="558">
        <f t="shared" si="23"/>
        <v>0</v>
      </c>
      <c r="N70" s="558">
        <f t="shared" si="23"/>
        <v>0</v>
      </c>
      <c r="O70" s="558">
        <f t="shared" si="23"/>
        <v>0</v>
      </c>
      <c r="P70" s="558">
        <f t="shared" si="23"/>
        <v>0</v>
      </c>
      <c r="Q70" s="558">
        <f t="shared" si="23"/>
        <v>0</v>
      </c>
      <c r="R70" s="558">
        <f t="shared" si="23"/>
        <v>0</v>
      </c>
      <c r="S70" s="558">
        <f t="shared" si="23"/>
        <v>0</v>
      </c>
      <c r="T70" s="559">
        <f>$E70*T$25*VLOOKUP($F70,$F$39:$T$46,T$47,FALSE)</f>
        <v>0</v>
      </c>
    </row>
    <row r="71" spans="1:29" ht="80.150000000000006" customHeight="1" outlineLevel="1" thickBot="1" x14ac:dyDescent="0.4">
      <c r="A71" s="355" t="s">
        <v>459</v>
      </c>
      <c r="B71" s="355"/>
      <c r="C71" s="355"/>
      <c r="D71" s="560" t="s">
        <v>307</v>
      </c>
      <c r="E71" s="561"/>
      <c r="F71" s="561"/>
      <c r="G71" s="562">
        <f>SUM(G69:G70)</f>
        <v>0</v>
      </c>
      <c r="H71" s="562">
        <f>SUM(H69:H70)</f>
        <v>0</v>
      </c>
      <c r="I71" s="562">
        <f t="shared" ref="I71:T71" si="24">SUM(I69:I70)</f>
        <v>0</v>
      </c>
      <c r="J71" s="562">
        <f t="shared" si="24"/>
        <v>0</v>
      </c>
      <c r="K71" s="562">
        <f t="shared" si="24"/>
        <v>0</v>
      </c>
      <c r="L71" s="562">
        <f t="shared" si="24"/>
        <v>0</v>
      </c>
      <c r="M71" s="562">
        <f t="shared" si="24"/>
        <v>0</v>
      </c>
      <c r="N71" s="562">
        <f t="shared" si="24"/>
        <v>0</v>
      </c>
      <c r="O71" s="562">
        <f t="shared" si="24"/>
        <v>0</v>
      </c>
      <c r="P71" s="562">
        <f t="shared" si="24"/>
        <v>0</v>
      </c>
      <c r="Q71" s="562">
        <f t="shared" si="24"/>
        <v>0</v>
      </c>
      <c r="R71" s="562">
        <f t="shared" si="24"/>
        <v>0</v>
      </c>
      <c r="S71" s="562">
        <f t="shared" si="24"/>
        <v>0</v>
      </c>
      <c r="T71" s="563">
        <f t="shared" si="24"/>
        <v>0</v>
      </c>
    </row>
    <row r="72" spans="1:29" ht="80.150000000000006" customHeight="1" outlineLevel="1" thickBot="1" x14ac:dyDescent="0.4">
      <c r="A72" s="355"/>
      <c r="B72" s="355"/>
      <c r="C72" s="355"/>
      <c r="E72" s="372"/>
      <c r="F72" s="372"/>
    </row>
    <row r="73" spans="1:29" ht="80.150000000000006" customHeight="1" outlineLevel="1" thickBot="1" x14ac:dyDescent="0.4">
      <c r="A73" s="715"/>
      <c r="B73" s="716"/>
      <c r="C73" s="716"/>
      <c r="D73" s="577" t="s">
        <v>873</v>
      </c>
      <c r="E73" s="578" t="s">
        <v>995</v>
      </c>
      <c r="F73" s="578"/>
      <c r="G73" s="579">
        <v>2021</v>
      </c>
      <c r="H73" s="579">
        <v>2022</v>
      </c>
      <c r="I73" s="579">
        <v>2023</v>
      </c>
      <c r="J73" s="579">
        <v>2024</v>
      </c>
      <c r="K73" s="579">
        <v>2025</v>
      </c>
      <c r="L73" s="579">
        <v>2026</v>
      </c>
      <c r="M73" s="579">
        <v>2027</v>
      </c>
      <c r="N73" s="579">
        <v>2028</v>
      </c>
      <c r="O73" s="579">
        <v>2029</v>
      </c>
      <c r="P73" s="579">
        <v>2030</v>
      </c>
      <c r="Q73" s="579">
        <v>2035</v>
      </c>
      <c r="R73" s="579">
        <v>2040</v>
      </c>
      <c r="S73" s="579">
        <v>2045</v>
      </c>
      <c r="T73" s="580">
        <v>2050</v>
      </c>
    </row>
    <row r="74" spans="1:29" ht="80.150000000000006" customHeight="1" outlineLevel="1" thickBot="1" x14ac:dyDescent="0.4">
      <c r="A74" s="717"/>
      <c r="B74" s="356"/>
      <c r="C74" s="356"/>
      <c r="D74" s="581" t="s">
        <v>876</v>
      </c>
      <c r="E74" s="556">
        <f>H74/$G$25</f>
        <v>0</v>
      </c>
      <c r="F74" s="556" t="s">
        <v>1029</v>
      </c>
      <c r="G74" s="584">
        <f>'Calcolo baseline'!I46</f>
        <v>0</v>
      </c>
      <c r="H74" s="584">
        <f>'Calcolo baseline'!J46</f>
        <v>0</v>
      </c>
      <c r="I74" s="558">
        <f>$E74*I$25*VLOOKUP($F74,$F$39:$T$46,I$47,FALSE)</f>
        <v>0</v>
      </c>
      <c r="J74" s="558">
        <f t="shared" ref="J74:T74" si="25">$E74*J$25*VLOOKUP($F74,$F$39:$T$46,J$47,FALSE)</f>
        <v>0</v>
      </c>
      <c r="K74" s="558">
        <f t="shared" si="25"/>
        <v>0</v>
      </c>
      <c r="L74" s="558">
        <f t="shared" si="25"/>
        <v>0</v>
      </c>
      <c r="M74" s="558">
        <f t="shared" si="25"/>
        <v>0</v>
      </c>
      <c r="N74" s="558">
        <f t="shared" si="25"/>
        <v>0</v>
      </c>
      <c r="O74" s="558">
        <f t="shared" si="25"/>
        <v>0</v>
      </c>
      <c r="P74" s="558">
        <f t="shared" si="25"/>
        <v>0</v>
      </c>
      <c r="Q74" s="558">
        <f t="shared" si="25"/>
        <v>0</v>
      </c>
      <c r="R74" s="558">
        <f t="shared" si="25"/>
        <v>0</v>
      </c>
      <c r="S74" s="558">
        <f t="shared" si="25"/>
        <v>0</v>
      </c>
      <c r="T74" s="559">
        <f t="shared" si="25"/>
        <v>0</v>
      </c>
    </row>
    <row r="75" spans="1:29" ht="80.150000000000006" customHeight="1" outlineLevel="1" thickBot="1" x14ac:dyDescent="0.4">
      <c r="A75" s="718" t="s">
        <v>459</v>
      </c>
      <c r="B75" s="719"/>
      <c r="C75" s="719"/>
      <c r="D75" s="560" t="s">
        <v>307</v>
      </c>
      <c r="E75" s="561"/>
      <c r="F75" s="561"/>
      <c r="G75" s="562">
        <f>SUM(G74)</f>
        <v>0</v>
      </c>
      <c r="H75" s="562">
        <f>SUM(H74)</f>
        <v>0</v>
      </c>
      <c r="I75" s="562">
        <f t="shared" ref="I75:T75" si="26">SUM(I74)</f>
        <v>0</v>
      </c>
      <c r="J75" s="562">
        <f t="shared" si="26"/>
        <v>0</v>
      </c>
      <c r="K75" s="562">
        <f t="shared" si="26"/>
        <v>0</v>
      </c>
      <c r="L75" s="562">
        <f t="shared" si="26"/>
        <v>0</v>
      </c>
      <c r="M75" s="562">
        <f t="shared" si="26"/>
        <v>0</v>
      </c>
      <c r="N75" s="562">
        <f t="shared" si="26"/>
        <v>0</v>
      </c>
      <c r="O75" s="562">
        <f t="shared" si="26"/>
        <v>0</v>
      </c>
      <c r="P75" s="562">
        <f t="shared" si="26"/>
        <v>0</v>
      </c>
      <c r="Q75" s="562">
        <f t="shared" si="26"/>
        <v>0</v>
      </c>
      <c r="R75" s="562">
        <f t="shared" si="26"/>
        <v>0</v>
      </c>
      <c r="S75" s="562">
        <f t="shared" si="26"/>
        <v>0</v>
      </c>
      <c r="T75" s="563">
        <f t="shared" si="26"/>
        <v>0</v>
      </c>
    </row>
    <row r="76" spans="1:29" ht="80.150000000000006" customHeight="1" outlineLevel="1" thickBot="1" x14ac:dyDescent="0.4">
      <c r="A76" s="355"/>
      <c r="B76" s="355"/>
      <c r="C76" s="355"/>
      <c r="D76" s="487"/>
      <c r="E76" s="487"/>
      <c r="F76" s="487"/>
      <c r="G76" s="487"/>
      <c r="H76" s="487"/>
      <c r="I76" s="487"/>
      <c r="J76" s="487"/>
      <c r="K76" s="487"/>
      <c r="L76" s="487"/>
      <c r="M76" s="487"/>
      <c r="N76" s="487"/>
      <c r="O76" s="487"/>
      <c r="P76" s="487"/>
      <c r="Q76" s="487"/>
      <c r="R76" s="487"/>
      <c r="S76" s="487"/>
      <c r="T76" s="487"/>
    </row>
    <row r="77" spans="1:29" ht="80.150000000000006" customHeight="1" outlineLevel="1" thickBot="1" x14ac:dyDescent="0.4">
      <c r="A77" s="355"/>
      <c r="B77" s="355"/>
      <c r="C77" s="355"/>
      <c r="D77" s="577" t="s">
        <v>877</v>
      </c>
      <c r="E77" s="578" t="s">
        <v>995</v>
      </c>
      <c r="F77" s="578"/>
      <c r="G77" s="585">
        <v>2021</v>
      </c>
      <c r="H77" s="585">
        <v>2022</v>
      </c>
      <c r="I77" s="585">
        <v>2023</v>
      </c>
      <c r="J77" s="585">
        <v>2024</v>
      </c>
      <c r="K77" s="585">
        <v>2025</v>
      </c>
      <c r="L77" s="585">
        <v>2026</v>
      </c>
      <c r="M77" s="585">
        <v>2027</v>
      </c>
      <c r="N77" s="585">
        <v>2028</v>
      </c>
      <c r="O77" s="585">
        <v>2029</v>
      </c>
      <c r="P77" s="585">
        <v>2030</v>
      </c>
      <c r="Q77" s="585">
        <v>2035</v>
      </c>
      <c r="R77" s="585">
        <v>2040</v>
      </c>
      <c r="S77" s="585">
        <v>2045</v>
      </c>
      <c r="T77" s="580">
        <v>2050</v>
      </c>
    </row>
    <row r="78" spans="1:29" ht="80.150000000000006" customHeight="1" outlineLevel="1" x14ac:dyDescent="0.35">
      <c r="A78" s="355"/>
      <c r="B78" s="355"/>
      <c r="C78" s="355"/>
      <c r="D78" s="535" t="s">
        <v>878</v>
      </c>
      <c r="E78" s="557">
        <f>H78/$G$25</f>
        <v>0</v>
      </c>
      <c r="F78" s="557" t="s">
        <v>1029</v>
      </c>
      <c r="G78" s="586">
        <f>'Calcolo baseline'!I50</f>
        <v>0</v>
      </c>
      <c r="H78" s="586">
        <f>'Calcolo baseline'!J50</f>
        <v>0</v>
      </c>
      <c r="I78" s="587">
        <f t="shared" ref="I78:I96" si="27">$E78*I$25*VLOOKUP($F78,$F$39:$T$46,I$47,FALSE)</f>
        <v>0</v>
      </c>
      <c r="J78" s="587">
        <f t="shared" ref="J78:T96" si="28">$E78*J$25*VLOOKUP($F78,$F$39:$T$46,J$47,FALSE)</f>
        <v>0</v>
      </c>
      <c r="K78" s="587">
        <f t="shared" si="28"/>
        <v>0</v>
      </c>
      <c r="L78" s="587">
        <f t="shared" si="28"/>
        <v>0</v>
      </c>
      <c r="M78" s="587">
        <f t="shared" si="28"/>
        <v>0</v>
      </c>
      <c r="N78" s="587">
        <f t="shared" si="28"/>
        <v>0</v>
      </c>
      <c r="O78" s="587">
        <f t="shared" si="28"/>
        <v>0</v>
      </c>
      <c r="P78" s="587">
        <f t="shared" si="28"/>
        <v>0</v>
      </c>
      <c r="Q78" s="587">
        <f t="shared" si="28"/>
        <v>0</v>
      </c>
      <c r="R78" s="587">
        <f t="shared" si="28"/>
        <v>0</v>
      </c>
      <c r="S78" s="587">
        <f t="shared" si="28"/>
        <v>0</v>
      </c>
      <c r="T78" s="588">
        <f t="shared" si="28"/>
        <v>0</v>
      </c>
    </row>
    <row r="79" spans="1:29" ht="80.150000000000006" customHeight="1" outlineLevel="1" x14ac:dyDescent="0.35">
      <c r="A79" s="355"/>
      <c r="B79" s="355"/>
      <c r="C79" s="355"/>
      <c r="D79" s="535" t="s">
        <v>1003</v>
      </c>
      <c r="E79" s="557">
        <f t="shared" ref="E79:E96" si="29">H79/$G$25</f>
        <v>0</v>
      </c>
      <c r="F79" s="557" t="s">
        <v>1029</v>
      </c>
      <c r="G79" s="586">
        <f>'Calcolo baseline'!I51</f>
        <v>0</v>
      </c>
      <c r="H79" s="586">
        <f>'Calcolo baseline'!J51</f>
        <v>0</v>
      </c>
      <c r="I79" s="587">
        <f t="shared" si="27"/>
        <v>0</v>
      </c>
      <c r="J79" s="587">
        <f t="shared" si="28"/>
        <v>0</v>
      </c>
      <c r="K79" s="587">
        <f t="shared" si="28"/>
        <v>0</v>
      </c>
      <c r="L79" s="587">
        <f t="shared" si="28"/>
        <v>0</v>
      </c>
      <c r="M79" s="587">
        <f t="shared" si="28"/>
        <v>0</v>
      </c>
      <c r="N79" s="587">
        <f t="shared" si="28"/>
        <v>0</v>
      </c>
      <c r="O79" s="587">
        <f t="shared" si="28"/>
        <v>0</v>
      </c>
      <c r="P79" s="587">
        <f t="shared" si="28"/>
        <v>0</v>
      </c>
      <c r="Q79" s="587">
        <f t="shared" si="28"/>
        <v>0</v>
      </c>
      <c r="R79" s="587">
        <f t="shared" si="28"/>
        <v>0</v>
      </c>
      <c r="S79" s="587">
        <f t="shared" si="28"/>
        <v>0</v>
      </c>
      <c r="T79" s="588">
        <f t="shared" si="28"/>
        <v>0</v>
      </c>
    </row>
    <row r="80" spans="1:29" ht="80.150000000000006" customHeight="1" outlineLevel="1" x14ac:dyDescent="0.35">
      <c r="A80" s="355"/>
      <c r="B80" s="355"/>
      <c r="C80" s="355"/>
      <c r="D80" s="535" t="s">
        <v>879</v>
      </c>
      <c r="E80" s="557">
        <f t="shared" si="29"/>
        <v>0</v>
      </c>
      <c r="F80" s="557" t="s">
        <v>1029</v>
      </c>
      <c r="G80" s="586">
        <f>'Calcolo baseline'!I52</f>
        <v>0</v>
      </c>
      <c r="H80" s="586">
        <f>'Calcolo baseline'!J52</f>
        <v>0</v>
      </c>
      <c r="I80" s="587">
        <f t="shared" si="27"/>
        <v>0</v>
      </c>
      <c r="J80" s="587">
        <f t="shared" si="28"/>
        <v>0</v>
      </c>
      <c r="K80" s="587">
        <f t="shared" si="28"/>
        <v>0</v>
      </c>
      <c r="L80" s="587">
        <f t="shared" si="28"/>
        <v>0</v>
      </c>
      <c r="M80" s="587">
        <f t="shared" si="28"/>
        <v>0</v>
      </c>
      <c r="N80" s="587">
        <f t="shared" si="28"/>
        <v>0</v>
      </c>
      <c r="O80" s="587">
        <f t="shared" si="28"/>
        <v>0</v>
      </c>
      <c r="P80" s="587">
        <f t="shared" si="28"/>
        <v>0</v>
      </c>
      <c r="Q80" s="587">
        <f t="shared" si="28"/>
        <v>0</v>
      </c>
      <c r="R80" s="587">
        <f t="shared" si="28"/>
        <v>0</v>
      </c>
      <c r="S80" s="587">
        <f t="shared" si="28"/>
        <v>0</v>
      </c>
      <c r="T80" s="588">
        <f t="shared" si="28"/>
        <v>0</v>
      </c>
    </row>
    <row r="81" spans="1:20" ht="80.150000000000006" customHeight="1" outlineLevel="1" x14ac:dyDescent="0.35">
      <c r="A81" s="355"/>
      <c r="B81" s="355"/>
      <c r="C81" s="355"/>
      <c r="D81" s="535" t="s">
        <v>1061</v>
      </c>
      <c r="E81" s="557">
        <f t="shared" si="29"/>
        <v>0</v>
      </c>
      <c r="F81" s="557" t="s">
        <v>1024</v>
      </c>
      <c r="G81" s="586">
        <f>'Calcolo baseline'!I53</f>
        <v>0</v>
      </c>
      <c r="H81" s="586">
        <f>'Calcolo baseline'!J53</f>
        <v>0</v>
      </c>
      <c r="I81" s="587">
        <f t="shared" si="27"/>
        <v>0</v>
      </c>
      <c r="J81" s="587">
        <f t="shared" si="28"/>
        <v>0</v>
      </c>
      <c r="K81" s="587">
        <f t="shared" si="28"/>
        <v>0</v>
      </c>
      <c r="L81" s="587">
        <f t="shared" si="28"/>
        <v>0</v>
      </c>
      <c r="M81" s="587">
        <f t="shared" si="28"/>
        <v>0</v>
      </c>
      <c r="N81" s="587">
        <f t="shared" si="28"/>
        <v>0</v>
      </c>
      <c r="O81" s="587">
        <f t="shared" si="28"/>
        <v>0</v>
      </c>
      <c r="P81" s="587">
        <f t="shared" si="28"/>
        <v>0</v>
      </c>
      <c r="Q81" s="587">
        <f t="shared" si="28"/>
        <v>0</v>
      </c>
      <c r="R81" s="587">
        <f t="shared" si="28"/>
        <v>0</v>
      </c>
      <c r="S81" s="587">
        <f t="shared" si="28"/>
        <v>0</v>
      </c>
      <c r="T81" s="588">
        <f t="shared" si="28"/>
        <v>0</v>
      </c>
    </row>
    <row r="82" spans="1:20" ht="80.150000000000006" customHeight="1" outlineLevel="1" x14ac:dyDescent="0.35">
      <c r="A82" s="355"/>
      <c r="B82" s="355"/>
      <c r="C82" s="355"/>
      <c r="D82" s="535" t="s">
        <v>880</v>
      </c>
      <c r="E82" s="557">
        <f t="shared" si="29"/>
        <v>0</v>
      </c>
      <c r="F82" s="557" t="s">
        <v>1024</v>
      </c>
      <c r="G82" s="586">
        <f>'Calcolo baseline'!I54</f>
        <v>0</v>
      </c>
      <c r="H82" s="586">
        <f>'Calcolo baseline'!J54</f>
        <v>0</v>
      </c>
      <c r="I82" s="587">
        <f t="shared" si="27"/>
        <v>0</v>
      </c>
      <c r="J82" s="587">
        <f t="shared" si="28"/>
        <v>0</v>
      </c>
      <c r="K82" s="587">
        <f t="shared" si="28"/>
        <v>0</v>
      </c>
      <c r="L82" s="587">
        <f t="shared" si="28"/>
        <v>0</v>
      </c>
      <c r="M82" s="587">
        <f t="shared" si="28"/>
        <v>0</v>
      </c>
      <c r="N82" s="587">
        <f t="shared" si="28"/>
        <v>0</v>
      </c>
      <c r="O82" s="587">
        <f t="shared" si="28"/>
        <v>0</v>
      </c>
      <c r="P82" s="587">
        <f t="shared" si="28"/>
        <v>0</v>
      </c>
      <c r="Q82" s="587">
        <f t="shared" si="28"/>
        <v>0</v>
      </c>
      <c r="R82" s="587">
        <f t="shared" si="28"/>
        <v>0</v>
      </c>
      <c r="S82" s="587">
        <f t="shared" si="28"/>
        <v>0</v>
      </c>
      <c r="T82" s="588">
        <f t="shared" si="28"/>
        <v>0</v>
      </c>
    </row>
    <row r="83" spans="1:20" ht="80.150000000000006" customHeight="1" outlineLevel="1" x14ac:dyDescent="0.35">
      <c r="A83" s="355"/>
      <c r="B83" s="355"/>
      <c r="C83" s="355"/>
      <c r="D83" s="535" t="s">
        <v>1004</v>
      </c>
      <c r="E83" s="557">
        <f t="shared" si="29"/>
        <v>0</v>
      </c>
      <c r="F83" s="557" t="s">
        <v>1024</v>
      </c>
      <c r="G83" s="586">
        <f>'Calcolo baseline'!I55</f>
        <v>0</v>
      </c>
      <c r="H83" s="586">
        <f>'Calcolo baseline'!J55</f>
        <v>0</v>
      </c>
      <c r="I83" s="587">
        <f t="shared" si="27"/>
        <v>0</v>
      </c>
      <c r="J83" s="587">
        <f t="shared" si="28"/>
        <v>0</v>
      </c>
      <c r="K83" s="587">
        <f t="shared" si="28"/>
        <v>0</v>
      </c>
      <c r="L83" s="587">
        <f t="shared" si="28"/>
        <v>0</v>
      </c>
      <c r="M83" s="587">
        <f t="shared" si="28"/>
        <v>0</v>
      </c>
      <c r="N83" s="587">
        <f t="shared" si="28"/>
        <v>0</v>
      </c>
      <c r="O83" s="587">
        <f t="shared" si="28"/>
        <v>0</v>
      </c>
      <c r="P83" s="587">
        <f t="shared" si="28"/>
        <v>0</v>
      </c>
      <c r="Q83" s="587">
        <f t="shared" si="28"/>
        <v>0</v>
      </c>
      <c r="R83" s="587">
        <f t="shared" si="28"/>
        <v>0</v>
      </c>
      <c r="S83" s="587">
        <f t="shared" si="28"/>
        <v>0</v>
      </c>
      <c r="T83" s="588">
        <f t="shared" si="28"/>
        <v>0</v>
      </c>
    </row>
    <row r="84" spans="1:20" ht="80.150000000000006" customHeight="1" outlineLevel="1" x14ac:dyDescent="0.35">
      <c r="A84" s="355"/>
      <c r="B84" s="355"/>
      <c r="C84" s="355"/>
      <c r="D84" s="535" t="s">
        <v>881</v>
      </c>
      <c r="E84" s="557">
        <f t="shared" si="29"/>
        <v>0</v>
      </c>
      <c r="F84" s="557" t="s">
        <v>1029</v>
      </c>
      <c r="G84" s="586">
        <f>'Calcolo baseline'!I56</f>
        <v>0</v>
      </c>
      <c r="H84" s="586">
        <f>'Calcolo baseline'!J56</f>
        <v>0</v>
      </c>
      <c r="I84" s="587">
        <f t="shared" si="27"/>
        <v>0</v>
      </c>
      <c r="J84" s="587">
        <f t="shared" si="28"/>
        <v>0</v>
      </c>
      <c r="K84" s="587">
        <f t="shared" si="28"/>
        <v>0</v>
      </c>
      <c r="L84" s="587">
        <f t="shared" si="28"/>
        <v>0</v>
      </c>
      <c r="M84" s="587">
        <f t="shared" si="28"/>
        <v>0</v>
      </c>
      <c r="N84" s="587">
        <f t="shared" si="28"/>
        <v>0</v>
      </c>
      <c r="O84" s="587">
        <f t="shared" si="28"/>
        <v>0</v>
      </c>
      <c r="P84" s="587">
        <f t="shared" si="28"/>
        <v>0</v>
      </c>
      <c r="Q84" s="587">
        <f t="shared" si="28"/>
        <v>0</v>
      </c>
      <c r="R84" s="587">
        <f t="shared" si="28"/>
        <v>0</v>
      </c>
      <c r="S84" s="587">
        <f t="shared" si="28"/>
        <v>0</v>
      </c>
      <c r="T84" s="588">
        <f t="shared" si="28"/>
        <v>0</v>
      </c>
    </row>
    <row r="85" spans="1:20" ht="80.150000000000006" customHeight="1" outlineLevel="1" x14ac:dyDescent="0.35">
      <c r="A85" s="355"/>
      <c r="B85" s="355"/>
      <c r="C85" s="355"/>
      <c r="D85" s="535" t="s">
        <v>1067</v>
      </c>
      <c r="E85" s="557">
        <f t="shared" si="29"/>
        <v>0</v>
      </c>
      <c r="F85" s="557" t="s">
        <v>1029</v>
      </c>
      <c r="G85" s="586">
        <f>'Calcolo baseline'!I57</f>
        <v>0</v>
      </c>
      <c r="H85" s="586">
        <f>'Calcolo baseline'!J57</f>
        <v>0</v>
      </c>
      <c r="I85" s="587">
        <f t="shared" si="27"/>
        <v>0</v>
      </c>
      <c r="J85" s="587">
        <f t="shared" si="28"/>
        <v>0</v>
      </c>
      <c r="K85" s="587">
        <f t="shared" si="28"/>
        <v>0</v>
      </c>
      <c r="L85" s="587">
        <f t="shared" si="28"/>
        <v>0</v>
      </c>
      <c r="M85" s="587">
        <f t="shared" si="28"/>
        <v>0</v>
      </c>
      <c r="N85" s="587">
        <f t="shared" si="28"/>
        <v>0</v>
      </c>
      <c r="O85" s="587">
        <f t="shared" si="28"/>
        <v>0</v>
      </c>
      <c r="P85" s="587">
        <f t="shared" si="28"/>
        <v>0</v>
      </c>
      <c r="Q85" s="587">
        <f t="shared" si="28"/>
        <v>0</v>
      </c>
      <c r="R85" s="587">
        <f t="shared" si="28"/>
        <v>0</v>
      </c>
      <c r="S85" s="587">
        <f t="shared" si="28"/>
        <v>0</v>
      </c>
      <c r="T85" s="588">
        <f t="shared" si="28"/>
        <v>0</v>
      </c>
    </row>
    <row r="86" spans="1:20" ht="80.150000000000006" customHeight="1" outlineLevel="1" x14ac:dyDescent="0.35">
      <c r="A86" s="355"/>
      <c r="B86" s="355"/>
      <c r="C86" s="355"/>
      <c r="D86" s="535" t="s">
        <v>886</v>
      </c>
      <c r="E86" s="557">
        <f t="shared" si="29"/>
        <v>0</v>
      </c>
      <c r="F86" s="557" t="s">
        <v>1028</v>
      </c>
      <c r="G86" s="586">
        <f>'Calcolo baseline'!I58</f>
        <v>0</v>
      </c>
      <c r="H86" s="586">
        <f>'Calcolo baseline'!J58</f>
        <v>0</v>
      </c>
      <c r="I86" s="587">
        <f t="shared" si="27"/>
        <v>0</v>
      </c>
      <c r="J86" s="587">
        <f t="shared" si="28"/>
        <v>0</v>
      </c>
      <c r="K86" s="587">
        <f t="shared" si="28"/>
        <v>0</v>
      </c>
      <c r="L86" s="587">
        <f t="shared" si="28"/>
        <v>0</v>
      </c>
      <c r="M86" s="587">
        <f t="shared" si="28"/>
        <v>0</v>
      </c>
      <c r="N86" s="587">
        <f t="shared" si="28"/>
        <v>0</v>
      </c>
      <c r="O86" s="587">
        <f t="shared" si="28"/>
        <v>0</v>
      </c>
      <c r="P86" s="587">
        <f t="shared" si="28"/>
        <v>0</v>
      </c>
      <c r="Q86" s="587">
        <f t="shared" si="28"/>
        <v>0</v>
      </c>
      <c r="R86" s="587">
        <f t="shared" si="28"/>
        <v>0</v>
      </c>
      <c r="S86" s="587">
        <f t="shared" si="28"/>
        <v>0</v>
      </c>
      <c r="T86" s="588">
        <f t="shared" si="28"/>
        <v>0</v>
      </c>
    </row>
    <row r="87" spans="1:20" ht="80.150000000000006" customHeight="1" outlineLevel="1" x14ac:dyDescent="0.35">
      <c r="A87" s="355"/>
      <c r="B87" s="355"/>
      <c r="C87" s="355"/>
      <c r="D87" s="535" t="s">
        <v>882</v>
      </c>
      <c r="E87" s="557">
        <f t="shared" si="29"/>
        <v>0</v>
      </c>
      <c r="F87" s="557" t="s">
        <v>1029</v>
      </c>
      <c r="G87" s="586">
        <f>'Calcolo baseline'!I59</f>
        <v>0</v>
      </c>
      <c r="H87" s="586">
        <f>'Calcolo baseline'!J59</f>
        <v>0</v>
      </c>
      <c r="I87" s="587">
        <f t="shared" si="27"/>
        <v>0</v>
      </c>
      <c r="J87" s="587">
        <f t="shared" si="28"/>
        <v>0</v>
      </c>
      <c r="K87" s="587">
        <f t="shared" si="28"/>
        <v>0</v>
      </c>
      <c r="L87" s="587">
        <f t="shared" si="28"/>
        <v>0</v>
      </c>
      <c r="M87" s="587">
        <f t="shared" si="28"/>
        <v>0</v>
      </c>
      <c r="N87" s="587">
        <f t="shared" si="28"/>
        <v>0</v>
      </c>
      <c r="O87" s="587">
        <f t="shared" si="28"/>
        <v>0</v>
      </c>
      <c r="P87" s="587">
        <f t="shared" si="28"/>
        <v>0</v>
      </c>
      <c r="Q87" s="587">
        <f t="shared" si="28"/>
        <v>0</v>
      </c>
      <c r="R87" s="587">
        <f t="shared" si="28"/>
        <v>0</v>
      </c>
      <c r="S87" s="587">
        <f t="shared" si="28"/>
        <v>0</v>
      </c>
      <c r="T87" s="588">
        <f t="shared" si="28"/>
        <v>0</v>
      </c>
    </row>
    <row r="88" spans="1:20" ht="80.150000000000006" customHeight="1" outlineLevel="1" x14ac:dyDescent="0.35">
      <c r="A88" s="355"/>
      <c r="B88" s="355"/>
      <c r="C88" s="355"/>
      <c r="D88" s="535" t="s">
        <v>883</v>
      </c>
      <c r="E88" s="557">
        <f t="shared" si="29"/>
        <v>0</v>
      </c>
      <c r="F88" s="557" t="s">
        <v>1029</v>
      </c>
      <c r="G88" s="586">
        <f>'Calcolo baseline'!I60</f>
        <v>0</v>
      </c>
      <c r="H88" s="586">
        <f>'Calcolo baseline'!J60</f>
        <v>0</v>
      </c>
      <c r="I88" s="587">
        <f t="shared" si="27"/>
        <v>0</v>
      </c>
      <c r="J88" s="587">
        <f t="shared" si="28"/>
        <v>0</v>
      </c>
      <c r="K88" s="587">
        <f t="shared" si="28"/>
        <v>0</v>
      </c>
      <c r="L88" s="587">
        <f t="shared" si="28"/>
        <v>0</v>
      </c>
      <c r="M88" s="587">
        <f t="shared" si="28"/>
        <v>0</v>
      </c>
      <c r="N88" s="587">
        <f t="shared" si="28"/>
        <v>0</v>
      </c>
      <c r="O88" s="587">
        <f t="shared" si="28"/>
        <v>0</v>
      </c>
      <c r="P88" s="587">
        <f t="shared" si="28"/>
        <v>0</v>
      </c>
      <c r="Q88" s="587">
        <f t="shared" si="28"/>
        <v>0</v>
      </c>
      <c r="R88" s="587">
        <f t="shared" si="28"/>
        <v>0</v>
      </c>
      <c r="S88" s="587">
        <f t="shared" si="28"/>
        <v>0</v>
      </c>
      <c r="T88" s="588">
        <f t="shared" si="28"/>
        <v>0</v>
      </c>
    </row>
    <row r="89" spans="1:20" ht="80.150000000000006" customHeight="1" outlineLevel="1" x14ac:dyDescent="0.35">
      <c r="A89" s="355"/>
      <c r="B89" s="355"/>
      <c r="C89" s="355"/>
      <c r="D89" s="535" t="s">
        <v>885</v>
      </c>
      <c r="E89" s="557">
        <f t="shared" si="29"/>
        <v>0</v>
      </c>
      <c r="F89" s="557" t="s">
        <v>1029</v>
      </c>
      <c r="G89" s="586">
        <f>'Calcolo baseline'!I61</f>
        <v>0</v>
      </c>
      <c r="H89" s="586">
        <f>'Calcolo baseline'!J61</f>
        <v>0</v>
      </c>
      <c r="I89" s="587">
        <f t="shared" si="27"/>
        <v>0</v>
      </c>
      <c r="J89" s="587">
        <f t="shared" si="28"/>
        <v>0</v>
      </c>
      <c r="K89" s="587">
        <f t="shared" si="28"/>
        <v>0</v>
      </c>
      <c r="L89" s="587">
        <f t="shared" si="28"/>
        <v>0</v>
      </c>
      <c r="M89" s="587">
        <f t="shared" si="28"/>
        <v>0</v>
      </c>
      <c r="N89" s="587">
        <f t="shared" si="28"/>
        <v>0</v>
      </c>
      <c r="O89" s="587">
        <f t="shared" si="28"/>
        <v>0</v>
      </c>
      <c r="P89" s="587">
        <f t="shared" si="28"/>
        <v>0</v>
      </c>
      <c r="Q89" s="587">
        <f t="shared" si="28"/>
        <v>0</v>
      </c>
      <c r="R89" s="587">
        <f t="shared" si="28"/>
        <v>0</v>
      </c>
      <c r="S89" s="587">
        <f t="shared" si="28"/>
        <v>0</v>
      </c>
      <c r="T89" s="588">
        <f t="shared" si="28"/>
        <v>0</v>
      </c>
    </row>
    <row r="90" spans="1:20" ht="80.150000000000006" customHeight="1" outlineLevel="1" x14ac:dyDescent="0.35">
      <c r="A90" s="355"/>
      <c r="B90" s="355"/>
      <c r="C90" s="355"/>
      <c r="D90" s="535" t="s">
        <v>884</v>
      </c>
      <c r="E90" s="557">
        <f t="shared" si="29"/>
        <v>0</v>
      </c>
      <c r="F90" s="557" t="s">
        <v>1029</v>
      </c>
      <c r="G90" s="586">
        <f>'Calcolo baseline'!I62</f>
        <v>0</v>
      </c>
      <c r="H90" s="586">
        <f>'Calcolo baseline'!J62</f>
        <v>0</v>
      </c>
      <c r="I90" s="587">
        <f t="shared" si="27"/>
        <v>0</v>
      </c>
      <c r="J90" s="587">
        <f t="shared" si="28"/>
        <v>0</v>
      </c>
      <c r="K90" s="587">
        <f t="shared" si="28"/>
        <v>0</v>
      </c>
      <c r="L90" s="587">
        <f t="shared" si="28"/>
        <v>0</v>
      </c>
      <c r="M90" s="587">
        <f t="shared" si="28"/>
        <v>0</v>
      </c>
      <c r="N90" s="587">
        <f t="shared" si="28"/>
        <v>0</v>
      </c>
      <c r="O90" s="587">
        <f t="shared" si="28"/>
        <v>0</v>
      </c>
      <c r="P90" s="587">
        <f t="shared" si="28"/>
        <v>0</v>
      </c>
      <c r="Q90" s="587">
        <f t="shared" si="28"/>
        <v>0</v>
      </c>
      <c r="R90" s="587">
        <f t="shared" si="28"/>
        <v>0</v>
      </c>
      <c r="S90" s="587">
        <f t="shared" si="28"/>
        <v>0</v>
      </c>
      <c r="T90" s="588">
        <f t="shared" si="28"/>
        <v>0</v>
      </c>
    </row>
    <row r="91" spans="1:20" ht="80.150000000000006" customHeight="1" outlineLevel="1" x14ac:dyDescent="0.35">
      <c r="A91" s="355"/>
      <c r="B91" s="355"/>
      <c r="C91" s="355"/>
      <c r="D91" s="535" t="s">
        <v>887</v>
      </c>
      <c r="E91" s="557">
        <f t="shared" si="29"/>
        <v>0</v>
      </c>
      <c r="F91" s="557" t="s">
        <v>1029</v>
      </c>
      <c r="G91" s="586">
        <f>'Calcolo baseline'!I63</f>
        <v>0</v>
      </c>
      <c r="H91" s="586">
        <f>'Calcolo baseline'!J63</f>
        <v>0</v>
      </c>
      <c r="I91" s="587">
        <f t="shared" si="27"/>
        <v>0</v>
      </c>
      <c r="J91" s="587">
        <f t="shared" si="28"/>
        <v>0</v>
      </c>
      <c r="K91" s="587">
        <f t="shared" si="28"/>
        <v>0</v>
      </c>
      <c r="L91" s="587">
        <f t="shared" si="28"/>
        <v>0</v>
      </c>
      <c r="M91" s="587">
        <f t="shared" si="28"/>
        <v>0</v>
      </c>
      <c r="N91" s="587">
        <f t="shared" si="28"/>
        <v>0</v>
      </c>
      <c r="O91" s="587">
        <f t="shared" si="28"/>
        <v>0</v>
      </c>
      <c r="P91" s="587">
        <f t="shared" si="28"/>
        <v>0</v>
      </c>
      <c r="Q91" s="587">
        <f t="shared" si="28"/>
        <v>0</v>
      </c>
      <c r="R91" s="587">
        <f t="shared" si="28"/>
        <v>0</v>
      </c>
      <c r="S91" s="587">
        <f t="shared" si="28"/>
        <v>0</v>
      </c>
      <c r="T91" s="588">
        <f t="shared" si="28"/>
        <v>0</v>
      </c>
    </row>
    <row r="92" spans="1:20" ht="80.150000000000006" customHeight="1" outlineLevel="1" x14ac:dyDescent="0.35">
      <c r="A92" s="355"/>
      <c r="B92" s="355"/>
      <c r="C92" s="355"/>
      <c r="D92" s="535" t="s">
        <v>1070</v>
      </c>
      <c r="E92" s="557">
        <f t="shared" si="29"/>
        <v>0</v>
      </c>
      <c r="F92" s="557" t="s">
        <v>1029</v>
      </c>
      <c r="G92" s="586">
        <f>'Calcolo baseline'!I64</f>
        <v>0</v>
      </c>
      <c r="H92" s="586">
        <f>'Calcolo baseline'!J64</f>
        <v>0</v>
      </c>
      <c r="I92" s="587">
        <f t="shared" si="27"/>
        <v>0</v>
      </c>
      <c r="J92" s="587">
        <f t="shared" si="28"/>
        <v>0</v>
      </c>
      <c r="K92" s="587">
        <f t="shared" si="28"/>
        <v>0</v>
      </c>
      <c r="L92" s="587">
        <f t="shared" si="28"/>
        <v>0</v>
      </c>
      <c r="M92" s="587">
        <f t="shared" si="28"/>
        <v>0</v>
      </c>
      <c r="N92" s="587">
        <f t="shared" si="28"/>
        <v>0</v>
      </c>
      <c r="O92" s="587">
        <f t="shared" si="28"/>
        <v>0</v>
      </c>
      <c r="P92" s="587">
        <f t="shared" si="28"/>
        <v>0</v>
      </c>
      <c r="Q92" s="587">
        <f t="shared" si="28"/>
        <v>0</v>
      </c>
      <c r="R92" s="587">
        <f t="shared" si="28"/>
        <v>0</v>
      </c>
      <c r="S92" s="587">
        <f t="shared" si="28"/>
        <v>0</v>
      </c>
      <c r="T92" s="588">
        <f t="shared" si="28"/>
        <v>0</v>
      </c>
    </row>
    <row r="93" spans="1:20" ht="80.150000000000006" customHeight="1" outlineLevel="1" x14ac:dyDescent="0.35">
      <c r="A93" s="355"/>
      <c r="B93" s="355"/>
      <c r="C93" s="355"/>
      <c r="D93" s="535" t="s">
        <v>1073</v>
      </c>
      <c r="E93" s="557">
        <f t="shared" si="29"/>
        <v>0</v>
      </c>
      <c r="F93" s="557" t="s">
        <v>1029</v>
      </c>
      <c r="G93" s="586">
        <f>'Calcolo baseline'!I65</f>
        <v>0</v>
      </c>
      <c r="H93" s="586">
        <f>'Calcolo baseline'!J65</f>
        <v>0</v>
      </c>
      <c r="I93" s="587">
        <f t="shared" si="27"/>
        <v>0</v>
      </c>
      <c r="J93" s="587">
        <f t="shared" si="28"/>
        <v>0</v>
      </c>
      <c r="K93" s="587">
        <f t="shared" si="28"/>
        <v>0</v>
      </c>
      <c r="L93" s="587">
        <f t="shared" si="28"/>
        <v>0</v>
      </c>
      <c r="M93" s="587">
        <f t="shared" si="28"/>
        <v>0</v>
      </c>
      <c r="N93" s="587">
        <f t="shared" si="28"/>
        <v>0</v>
      </c>
      <c r="O93" s="587">
        <f t="shared" si="28"/>
        <v>0</v>
      </c>
      <c r="P93" s="587">
        <f t="shared" si="28"/>
        <v>0</v>
      </c>
      <c r="Q93" s="587">
        <f t="shared" si="28"/>
        <v>0</v>
      </c>
      <c r="R93" s="587">
        <f t="shared" si="28"/>
        <v>0</v>
      </c>
      <c r="S93" s="587">
        <f t="shared" si="28"/>
        <v>0</v>
      </c>
      <c r="T93" s="588">
        <f t="shared" si="28"/>
        <v>0</v>
      </c>
    </row>
    <row r="94" spans="1:20" ht="80.150000000000006" customHeight="1" outlineLevel="1" x14ac:dyDescent="0.35">
      <c r="A94" s="355"/>
      <c r="B94" s="355"/>
      <c r="C94" s="355"/>
      <c r="D94" s="535" t="s">
        <v>1072</v>
      </c>
      <c r="E94" s="557">
        <f t="shared" si="29"/>
        <v>0</v>
      </c>
      <c r="F94" s="557" t="s">
        <v>1029</v>
      </c>
      <c r="G94" s="586">
        <f>'Calcolo baseline'!I66</f>
        <v>0</v>
      </c>
      <c r="H94" s="586">
        <f>'Calcolo baseline'!J66</f>
        <v>0</v>
      </c>
      <c r="I94" s="587">
        <f t="shared" si="27"/>
        <v>0</v>
      </c>
      <c r="J94" s="587">
        <f t="shared" si="28"/>
        <v>0</v>
      </c>
      <c r="K94" s="587">
        <f t="shared" si="28"/>
        <v>0</v>
      </c>
      <c r="L94" s="587">
        <f t="shared" si="28"/>
        <v>0</v>
      </c>
      <c r="M94" s="587">
        <f t="shared" si="28"/>
        <v>0</v>
      </c>
      <c r="N94" s="587">
        <f t="shared" si="28"/>
        <v>0</v>
      </c>
      <c r="O94" s="587">
        <f t="shared" si="28"/>
        <v>0</v>
      </c>
      <c r="P94" s="587">
        <f t="shared" si="28"/>
        <v>0</v>
      </c>
      <c r="Q94" s="587">
        <f t="shared" si="28"/>
        <v>0</v>
      </c>
      <c r="R94" s="587">
        <f t="shared" si="28"/>
        <v>0</v>
      </c>
      <c r="S94" s="587">
        <f t="shared" si="28"/>
        <v>0</v>
      </c>
      <c r="T94" s="588">
        <f t="shared" si="28"/>
        <v>0</v>
      </c>
    </row>
    <row r="95" spans="1:20" ht="80.150000000000006" customHeight="1" outlineLevel="1" x14ac:dyDescent="0.35">
      <c r="A95" s="355"/>
      <c r="B95" s="355"/>
      <c r="C95" s="355"/>
      <c r="D95" s="535" t="s">
        <v>1005</v>
      </c>
      <c r="E95" s="557">
        <f t="shared" si="29"/>
        <v>0</v>
      </c>
      <c r="F95" s="557" t="s">
        <v>1029</v>
      </c>
      <c r="G95" s="586">
        <f>'Calcolo baseline'!I67</f>
        <v>0</v>
      </c>
      <c r="H95" s="586">
        <f>'Calcolo baseline'!J67</f>
        <v>0</v>
      </c>
      <c r="I95" s="587">
        <f t="shared" si="27"/>
        <v>0</v>
      </c>
      <c r="J95" s="587">
        <f t="shared" si="28"/>
        <v>0</v>
      </c>
      <c r="K95" s="587">
        <f t="shared" si="28"/>
        <v>0</v>
      </c>
      <c r="L95" s="587">
        <f t="shared" si="28"/>
        <v>0</v>
      </c>
      <c r="M95" s="587">
        <f t="shared" si="28"/>
        <v>0</v>
      </c>
      <c r="N95" s="587">
        <f t="shared" si="28"/>
        <v>0</v>
      </c>
      <c r="O95" s="587">
        <f t="shared" si="28"/>
        <v>0</v>
      </c>
      <c r="P95" s="587">
        <f t="shared" si="28"/>
        <v>0</v>
      </c>
      <c r="Q95" s="587">
        <f t="shared" si="28"/>
        <v>0</v>
      </c>
      <c r="R95" s="587">
        <f t="shared" si="28"/>
        <v>0</v>
      </c>
      <c r="S95" s="587">
        <f t="shared" si="28"/>
        <v>0</v>
      </c>
      <c r="T95" s="588">
        <f t="shared" si="28"/>
        <v>0</v>
      </c>
    </row>
    <row r="96" spans="1:20" ht="80.150000000000006" customHeight="1" outlineLevel="1" thickBot="1" x14ac:dyDescent="0.4">
      <c r="A96" s="355"/>
      <c r="B96" s="355"/>
      <c r="C96" s="355"/>
      <c r="D96" s="535" t="s">
        <v>888</v>
      </c>
      <c r="E96" s="557">
        <f t="shared" si="29"/>
        <v>0</v>
      </c>
      <c r="F96" s="557" t="s">
        <v>1029</v>
      </c>
      <c r="G96" s="586">
        <f>'Calcolo baseline'!I68</f>
        <v>0</v>
      </c>
      <c r="H96" s="586">
        <f>'Calcolo baseline'!J68</f>
        <v>0</v>
      </c>
      <c r="I96" s="587">
        <f t="shared" si="27"/>
        <v>0</v>
      </c>
      <c r="J96" s="587">
        <f t="shared" si="28"/>
        <v>0</v>
      </c>
      <c r="K96" s="587">
        <f t="shared" si="28"/>
        <v>0</v>
      </c>
      <c r="L96" s="587">
        <f t="shared" si="28"/>
        <v>0</v>
      </c>
      <c r="M96" s="587">
        <f t="shared" si="28"/>
        <v>0</v>
      </c>
      <c r="N96" s="587">
        <f t="shared" si="28"/>
        <v>0</v>
      </c>
      <c r="O96" s="587">
        <f t="shared" si="28"/>
        <v>0</v>
      </c>
      <c r="P96" s="587">
        <f t="shared" si="28"/>
        <v>0</v>
      </c>
      <c r="Q96" s="587">
        <f t="shared" si="28"/>
        <v>0</v>
      </c>
      <c r="R96" s="587">
        <f t="shared" si="28"/>
        <v>0</v>
      </c>
      <c r="S96" s="587">
        <f t="shared" si="28"/>
        <v>0</v>
      </c>
      <c r="T96" s="588">
        <f t="shared" si="28"/>
        <v>0</v>
      </c>
    </row>
    <row r="97" spans="1:20" ht="80.150000000000006" customHeight="1" outlineLevel="1" thickBot="1" x14ac:dyDescent="0.4">
      <c r="A97" s="355" t="s">
        <v>459</v>
      </c>
      <c r="B97" s="355"/>
      <c r="C97" s="355"/>
      <c r="D97" s="572" t="s">
        <v>307</v>
      </c>
      <c r="E97" s="495"/>
      <c r="F97" s="495"/>
      <c r="G97" s="589">
        <f t="shared" ref="G97:T97" si="30">SUM(G78:G96)</f>
        <v>0</v>
      </c>
      <c r="H97" s="589">
        <f t="shared" si="30"/>
        <v>0</v>
      </c>
      <c r="I97" s="589">
        <f t="shared" si="30"/>
        <v>0</v>
      </c>
      <c r="J97" s="589">
        <f t="shared" si="30"/>
        <v>0</v>
      </c>
      <c r="K97" s="589">
        <f t="shared" si="30"/>
        <v>0</v>
      </c>
      <c r="L97" s="589">
        <f t="shared" si="30"/>
        <v>0</v>
      </c>
      <c r="M97" s="589">
        <f t="shared" si="30"/>
        <v>0</v>
      </c>
      <c r="N97" s="589">
        <f t="shared" si="30"/>
        <v>0</v>
      </c>
      <c r="O97" s="589">
        <f t="shared" si="30"/>
        <v>0</v>
      </c>
      <c r="P97" s="589">
        <f t="shared" si="30"/>
        <v>0</v>
      </c>
      <c r="Q97" s="589">
        <f t="shared" si="30"/>
        <v>0</v>
      </c>
      <c r="R97" s="589">
        <f t="shared" si="30"/>
        <v>0</v>
      </c>
      <c r="S97" s="589">
        <f t="shared" si="30"/>
        <v>0</v>
      </c>
      <c r="T97" s="590">
        <f t="shared" si="30"/>
        <v>0</v>
      </c>
    </row>
    <row r="98" spans="1:20" ht="80.150000000000006" customHeight="1" outlineLevel="1" thickBot="1" x14ac:dyDescent="0.4">
      <c r="A98" s="355"/>
      <c r="B98" s="355"/>
      <c r="C98" s="355"/>
      <c r="D98" s="487"/>
      <c r="E98" s="487"/>
      <c r="F98" s="487"/>
      <c r="G98" s="487"/>
      <c r="H98" s="487"/>
      <c r="I98" s="487"/>
      <c r="J98" s="487"/>
      <c r="K98" s="487"/>
      <c r="L98" s="487"/>
      <c r="M98" s="487"/>
      <c r="N98" s="487"/>
      <c r="O98" s="487"/>
      <c r="P98" s="487"/>
      <c r="Q98" s="487"/>
      <c r="R98" s="487"/>
      <c r="S98" s="487"/>
      <c r="T98" s="487"/>
    </row>
    <row r="99" spans="1:20" ht="80.150000000000006" customHeight="1" outlineLevel="1" thickBot="1" x14ac:dyDescent="0.4">
      <c r="A99" s="355"/>
      <c r="B99" s="355"/>
      <c r="C99" s="355"/>
      <c r="D99" s="577" t="s">
        <v>889</v>
      </c>
      <c r="E99" s="578" t="s">
        <v>995</v>
      </c>
      <c r="F99" s="578"/>
      <c r="G99" s="579">
        <v>2021</v>
      </c>
      <c r="H99" s="579">
        <v>2022</v>
      </c>
      <c r="I99" s="579">
        <v>2023</v>
      </c>
      <c r="J99" s="579">
        <v>2024</v>
      </c>
      <c r="K99" s="579">
        <v>2025</v>
      </c>
      <c r="L99" s="579">
        <v>2026</v>
      </c>
      <c r="M99" s="579">
        <v>2027</v>
      </c>
      <c r="N99" s="579">
        <v>2028</v>
      </c>
      <c r="O99" s="579">
        <v>2029</v>
      </c>
      <c r="P99" s="579">
        <v>2030</v>
      </c>
      <c r="Q99" s="579">
        <v>2035</v>
      </c>
      <c r="R99" s="579">
        <v>2040</v>
      </c>
      <c r="S99" s="579">
        <v>2045</v>
      </c>
      <c r="T99" s="580">
        <v>2050</v>
      </c>
    </row>
    <row r="100" spans="1:20" ht="80.150000000000006" customHeight="1" outlineLevel="1" x14ac:dyDescent="0.35">
      <c r="A100" s="355"/>
      <c r="B100" s="355"/>
      <c r="C100" s="355"/>
      <c r="D100" s="498" t="s">
        <v>1006</v>
      </c>
      <c r="E100" s="556">
        <f>H100/$G$25</f>
        <v>0</v>
      </c>
      <c r="F100" s="556" t="s">
        <v>1029</v>
      </c>
      <c r="G100" s="591">
        <f>'Calcolo baseline'!K72</f>
        <v>0</v>
      </c>
      <c r="H100" s="591">
        <f>'Calcolo baseline'!L72</f>
        <v>0</v>
      </c>
      <c r="I100" s="592">
        <f t="shared" ref="I100:I118" si="31">$E100*I$25*VLOOKUP($F100,$F$39:$T$46,I$47,FALSE)</f>
        <v>0</v>
      </c>
      <c r="J100" s="592">
        <f t="shared" ref="J100:T118" si="32">$E100*J$25*VLOOKUP($F100,$F$39:$T$46,J$47,FALSE)</f>
        <v>0</v>
      </c>
      <c r="K100" s="592">
        <f t="shared" si="32"/>
        <v>0</v>
      </c>
      <c r="L100" s="592">
        <f t="shared" si="32"/>
        <v>0</v>
      </c>
      <c r="M100" s="592">
        <f t="shared" si="32"/>
        <v>0</v>
      </c>
      <c r="N100" s="592">
        <f t="shared" si="32"/>
        <v>0</v>
      </c>
      <c r="O100" s="592">
        <f t="shared" si="32"/>
        <v>0</v>
      </c>
      <c r="P100" s="592">
        <f t="shared" si="32"/>
        <v>0</v>
      </c>
      <c r="Q100" s="592">
        <f t="shared" si="32"/>
        <v>0</v>
      </c>
      <c r="R100" s="592">
        <f t="shared" si="32"/>
        <v>0</v>
      </c>
      <c r="S100" s="592">
        <f t="shared" si="32"/>
        <v>0</v>
      </c>
      <c r="T100" s="593">
        <f t="shared" si="32"/>
        <v>0</v>
      </c>
    </row>
    <row r="101" spans="1:20" ht="80.150000000000006" customHeight="1" outlineLevel="1" x14ac:dyDescent="0.35">
      <c r="A101" s="355"/>
      <c r="B101" s="355"/>
      <c r="C101" s="355"/>
      <c r="D101" s="498" t="s">
        <v>1007</v>
      </c>
      <c r="E101" s="556">
        <f t="shared" ref="E101:E118" si="33">H101/$G$25</f>
        <v>0</v>
      </c>
      <c r="F101" s="556" t="s">
        <v>1029</v>
      </c>
      <c r="G101" s="591">
        <f>'Calcolo baseline'!K73</f>
        <v>0</v>
      </c>
      <c r="H101" s="591">
        <f>'Calcolo baseline'!L73</f>
        <v>0</v>
      </c>
      <c r="I101" s="592">
        <f t="shared" si="31"/>
        <v>0</v>
      </c>
      <c r="J101" s="592">
        <f t="shared" si="32"/>
        <v>0</v>
      </c>
      <c r="K101" s="592">
        <f t="shared" si="32"/>
        <v>0</v>
      </c>
      <c r="L101" s="592">
        <f t="shared" si="32"/>
        <v>0</v>
      </c>
      <c r="M101" s="592">
        <f t="shared" si="32"/>
        <v>0</v>
      </c>
      <c r="N101" s="592">
        <f t="shared" si="32"/>
        <v>0</v>
      </c>
      <c r="O101" s="592">
        <f t="shared" si="32"/>
        <v>0</v>
      </c>
      <c r="P101" s="592">
        <f t="shared" si="32"/>
        <v>0</v>
      </c>
      <c r="Q101" s="592">
        <f t="shared" si="32"/>
        <v>0</v>
      </c>
      <c r="R101" s="592">
        <f t="shared" si="32"/>
        <v>0</v>
      </c>
      <c r="S101" s="592">
        <f t="shared" si="32"/>
        <v>0</v>
      </c>
      <c r="T101" s="593">
        <f t="shared" si="32"/>
        <v>0</v>
      </c>
    </row>
    <row r="102" spans="1:20" ht="80.150000000000006" customHeight="1" outlineLevel="1" x14ac:dyDescent="0.35">
      <c r="A102" s="355"/>
      <c r="B102" s="355"/>
      <c r="C102" s="355"/>
      <c r="D102" s="498" t="s">
        <v>1008</v>
      </c>
      <c r="E102" s="556">
        <f t="shared" si="33"/>
        <v>0</v>
      </c>
      <c r="F102" s="556" t="s">
        <v>1029</v>
      </c>
      <c r="G102" s="591">
        <f>'Calcolo baseline'!K74</f>
        <v>0</v>
      </c>
      <c r="H102" s="591">
        <f>'Calcolo baseline'!L74</f>
        <v>0</v>
      </c>
      <c r="I102" s="592">
        <f t="shared" si="31"/>
        <v>0</v>
      </c>
      <c r="J102" s="592">
        <f t="shared" si="32"/>
        <v>0</v>
      </c>
      <c r="K102" s="592">
        <f t="shared" si="32"/>
        <v>0</v>
      </c>
      <c r="L102" s="592">
        <f t="shared" si="32"/>
        <v>0</v>
      </c>
      <c r="M102" s="592">
        <f t="shared" si="32"/>
        <v>0</v>
      </c>
      <c r="N102" s="592">
        <f t="shared" si="32"/>
        <v>0</v>
      </c>
      <c r="O102" s="592">
        <f t="shared" si="32"/>
        <v>0</v>
      </c>
      <c r="P102" s="592">
        <f t="shared" si="32"/>
        <v>0</v>
      </c>
      <c r="Q102" s="592">
        <f t="shared" si="32"/>
        <v>0</v>
      </c>
      <c r="R102" s="592">
        <f t="shared" si="32"/>
        <v>0</v>
      </c>
      <c r="S102" s="592">
        <f t="shared" si="32"/>
        <v>0</v>
      </c>
      <c r="T102" s="593">
        <f t="shared" si="32"/>
        <v>0</v>
      </c>
    </row>
    <row r="103" spans="1:20" ht="80.150000000000006" customHeight="1" outlineLevel="1" x14ac:dyDescent="0.35">
      <c r="A103" s="355"/>
      <c r="B103" s="355"/>
      <c r="C103" s="355"/>
      <c r="D103" s="498" t="s">
        <v>1009</v>
      </c>
      <c r="E103" s="556">
        <f t="shared" si="33"/>
        <v>0</v>
      </c>
      <c r="F103" s="556" t="s">
        <v>1029</v>
      </c>
      <c r="G103" s="591">
        <f>'Calcolo baseline'!K75</f>
        <v>0</v>
      </c>
      <c r="H103" s="591">
        <f>'Calcolo baseline'!L75</f>
        <v>0</v>
      </c>
      <c r="I103" s="592">
        <f t="shared" si="31"/>
        <v>0</v>
      </c>
      <c r="J103" s="592">
        <f t="shared" si="32"/>
        <v>0</v>
      </c>
      <c r="K103" s="592">
        <f t="shared" si="32"/>
        <v>0</v>
      </c>
      <c r="L103" s="592">
        <f t="shared" si="32"/>
        <v>0</v>
      </c>
      <c r="M103" s="592">
        <f t="shared" si="32"/>
        <v>0</v>
      </c>
      <c r="N103" s="592">
        <f t="shared" si="32"/>
        <v>0</v>
      </c>
      <c r="O103" s="592">
        <f t="shared" si="32"/>
        <v>0</v>
      </c>
      <c r="P103" s="592">
        <f t="shared" si="32"/>
        <v>0</v>
      </c>
      <c r="Q103" s="592">
        <f t="shared" si="32"/>
        <v>0</v>
      </c>
      <c r="R103" s="592">
        <f t="shared" si="32"/>
        <v>0</v>
      </c>
      <c r="S103" s="592">
        <f t="shared" si="32"/>
        <v>0</v>
      </c>
      <c r="T103" s="593">
        <f t="shared" si="32"/>
        <v>0</v>
      </c>
    </row>
    <row r="104" spans="1:20" ht="80.150000000000006" customHeight="1" outlineLevel="1" x14ac:dyDescent="0.35">
      <c r="A104" s="355"/>
      <c r="B104" s="355"/>
      <c r="C104" s="355"/>
      <c r="D104" s="498" t="s">
        <v>1010</v>
      </c>
      <c r="E104" s="556">
        <f t="shared" si="33"/>
        <v>0</v>
      </c>
      <c r="F104" s="556" t="s">
        <v>1029</v>
      </c>
      <c r="G104" s="591">
        <f>'Calcolo baseline'!K76</f>
        <v>0</v>
      </c>
      <c r="H104" s="591">
        <f>'Calcolo baseline'!L76</f>
        <v>0</v>
      </c>
      <c r="I104" s="592">
        <f t="shared" si="31"/>
        <v>0</v>
      </c>
      <c r="J104" s="592">
        <f t="shared" si="32"/>
        <v>0</v>
      </c>
      <c r="K104" s="592">
        <f t="shared" si="32"/>
        <v>0</v>
      </c>
      <c r="L104" s="592">
        <f t="shared" si="32"/>
        <v>0</v>
      </c>
      <c r="M104" s="592">
        <f t="shared" si="32"/>
        <v>0</v>
      </c>
      <c r="N104" s="592">
        <f t="shared" si="32"/>
        <v>0</v>
      </c>
      <c r="O104" s="592">
        <f t="shared" si="32"/>
        <v>0</v>
      </c>
      <c r="P104" s="592">
        <f t="shared" si="32"/>
        <v>0</v>
      </c>
      <c r="Q104" s="592">
        <f t="shared" si="32"/>
        <v>0</v>
      </c>
      <c r="R104" s="592">
        <f t="shared" si="32"/>
        <v>0</v>
      </c>
      <c r="S104" s="592">
        <f t="shared" si="32"/>
        <v>0</v>
      </c>
      <c r="T104" s="593">
        <f t="shared" si="32"/>
        <v>0</v>
      </c>
    </row>
    <row r="105" spans="1:20" ht="80.150000000000006" customHeight="1" outlineLevel="1" x14ac:dyDescent="0.35">
      <c r="A105" s="355"/>
      <c r="B105" s="355"/>
      <c r="C105" s="355"/>
      <c r="D105" s="498" t="s">
        <v>1011</v>
      </c>
      <c r="E105" s="556">
        <f t="shared" si="33"/>
        <v>0</v>
      </c>
      <c r="F105" s="556" t="s">
        <v>1029</v>
      </c>
      <c r="G105" s="591">
        <f>'Calcolo baseline'!K77</f>
        <v>0</v>
      </c>
      <c r="H105" s="591">
        <f>'Calcolo baseline'!L77</f>
        <v>0</v>
      </c>
      <c r="I105" s="592">
        <f t="shared" si="31"/>
        <v>0</v>
      </c>
      <c r="J105" s="592">
        <f t="shared" si="32"/>
        <v>0</v>
      </c>
      <c r="K105" s="592">
        <f t="shared" si="32"/>
        <v>0</v>
      </c>
      <c r="L105" s="592">
        <f t="shared" si="32"/>
        <v>0</v>
      </c>
      <c r="M105" s="592">
        <f t="shared" si="32"/>
        <v>0</v>
      </c>
      <c r="N105" s="592">
        <f t="shared" si="32"/>
        <v>0</v>
      </c>
      <c r="O105" s="592">
        <f t="shared" si="32"/>
        <v>0</v>
      </c>
      <c r="P105" s="592">
        <f t="shared" si="32"/>
        <v>0</v>
      </c>
      <c r="Q105" s="592">
        <f t="shared" si="32"/>
        <v>0</v>
      </c>
      <c r="R105" s="592">
        <f t="shared" si="32"/>
        <v>0</v>
      </c>
      <c r="S105" s="592">
        <f t="shared" si="32"/>
        <v>0</v>
      </c>
      <c r="T105" s="593">
        <f t="shared" si="32"/>
        <v>0</v>
      </c>
    </row>
    <row r="106" spans="1:20" ht="80.150000000000006" customHeight="1" outlineLevel="1" x14ac:dyDescent="0.35">
      <c r="A106" s="355"/>
      <c r="B106" s="355"/>
      <c r="C106" s="355"/>
      <c r="D106" s="498" t="s">
        <v>1012</v>
      </c>
      <c r="E106" s="556">
        <f t="shared" si="33"/>
        <v>0</v>
      </c>
      <c r="F106" s="556" t="s">
        <v>1029</v>
      </c>
      <c r="G106" s="591">
        <f>'Calcolo baseline'!K78</f>
        <v>0</v>
      </c>
      <c r="H106" s="591">
        <f>'Calcolo baseline'!L78</f>
        <v>0</v>
      </c>
      <c r="I106" s="592">
        <f t="shared" si="31"/>
        <v>0</v>
      </c>
      <c r="J106" s="592">
        <f t="shared" si="32"/>
        <v>0</v>
      </c>
      <c r="K106" s="592">
        <f t="shared" si="32"/>
        <v>0</v>
      </c>
      <c r="L106" s="592">
        <f t="shared" si="32"/>
        <v>0</v>
      </c>
      <c r="M106" s="592">
        <f t="shared" si="32"/>
        <v>0</v>
      </c>
      <c r="N106" s="592">
        <f t="shared" si="32"/>
        <v>0</v>
      </c>
      <c r="O106" s="592">
        <f t="shared" si="32"/>
        <v>0</v>
      </c>
      <c r="P106" s="592">
        <f t="shared" si="32"/>
        <v>0</v>
      </c>
      <c r="Q106" s="592">
        <f t="shared" si="32"/>
        <v>0</v>
      </c>
      <c r="R106" s="592">
        <f t="shared" si="32"/>
        <v>0</v>
      </c>
      <c r="S106" s="592">
        <f t="shared" si="32"/>
        <v>0</v>
      </c>
      <c r="T106" s="593">
        <f t="shared" si="32"/>
        <v>0</v>
      </c>
    </row>
    <row r="107" spans="1:20" ht="80.150000000000006" customHeight="1" outlineLevel="1" x14ac:dyDescent="0.35">
      <c r="A107" s="355"/>
      <c r="B107" s="355"/>
      <c r="C107" s="355"/>
      <c r="D107" s="498" t="s">
        <v>1013</v>
      </c>
      <c r="E107" s="556">
        <f t="shared" si="33"/>
        <v>0</v>
      </c>
      <c r="F107" s="556" t="s">
        <v>1029</v>
      </c>
      <c r="G107" s="591">
        <f>'Calcolo baseline'!K79</f>
        <v>0</v>
      </c>
      <c r="H107" s="591">
        <f>'Calcolo baseline'!L79</f>
        <v>0</v>
      </c>
      <c r="I107" s="592">
        <f t="shared" si="31"/>
        <v>0</v>
      </c>
      <c r="J107" s="592">
        <f t="shared" si="32"/>
        <v>0</v>
      </c>
      <c r="K107" s="592">
        <f t="shared" si="32"/>
        <v>0</v>
      </c>
      <c r="L107" s="592">
        <f t="shared" si="32"/>
        <v>0</v>
      </c>
      <c r="M107" s="592">
        <f t="shared" si="32"/>
        <v>0</v>
      </c>
      <c r="N107" s="592">
        <f t="shared" si="32"/>
        <v>0</v>
      </c>
      <c r="O107" s="592">
        <f t="shared" si="32"/>
        <v>0</v>
      </c>
      <c r="P107" s="592">
        <f t="shared" si="32"/>
        <v>0</v>
      </c>
      <c r="Q107" s="592">
        <f t="shared" si="32"/>
        <v>0</v>
      </c>
      <c r="R107" s="592">
        <f t="shared" si="32"/>
        <v>0</v>
      </c>
      <c r="S107" s="592">
        <f t="shared" si="32"/>
        <v>0</v>
      </c>
      <c r="T107" s="593">
        <f t="shared" si="32"/>
        <v>0</v>
      </c>
    </row>
    <row r="108" spans="1:20" ht="80.150000000000006" customHeight="1" outlineLevel="1" x14ac:dyDescent="0.35">
      <c r="A108" s="355"/>
      <c r="B108" s="355"/>
      <c r="C108" s="355"/>
      <c r="D108" s="498" t="s">
        <v>882</v>
      </c>
      <c r="E108" s="556">
        <f t="shared" si="33"/>
        <v>0</v>
      </c>
      <c r="F108" s="556" t="s">
        <v>1029</v>
      </c>
      <c r="G108" s="591">
        <f>'Calcolo baseline'!K80</f>
        <v>0</v>
      </c>
      <c r="H108" s="591">
        <f>'Calcolo baseline'!L80</f>
        <v>0</v>
      </c>
      <c r="I108" s="592">
        <f t="shared" si="31"/>
        <v>0</v>
      </c>
      <c r="J108" s="592">
        <f t="shared" si="32"/>
        <v>0</v>
      </c>
      <c r="K108" s="592">
        <f t="shared" si="32"/>
        <v>0</v>
      </c>
      <c r="L108" s="592">
        <f t="shared" si="32"/>
        <v>0</v>
      </c>
      <c r="M108" s="592">
        <f t="shared" si="32"/>
        <v>0</v>
      </c>
      <c r="N108" s="592">
        <f t="shared" si="32"/>
        <v>0</v>
      </c>
      <c r="O108" s="592">
        <f t="shared" si="32"/>
        <v>0</v>
      </c>
      <c r="P108" s="592">
        <f t="shared" si="32"/>
        <v>0</v>
      </c>
      <c r="Q108" s="592">
        <f t="shared" si="32"/>
        <v>0</v>
      </c>
      <c r="R108" s="592">
        <f t="shared" si="32"/>
        <v>0</v>
      </c>
      <c r="S108" s="592">
        <f t="shared" si="32"/>
        <v>0</v>
      </c>
      <c r="T108" s="593">
        <f t="shared" si="32"/>
        <v>0</v>
      </c>
    </row>
    <row r="109" spans="1:20" ht="80.150000000000006" customHeight="1" outlineLevel="1" x14ac:dyDescent="0.35">
      <c r="A109" s="355"/>
      <c r="B109" s="355"/>
      <c r="C109" s="355"/>
      <c r="D109" s="498" t="s">
        <v>1014</v>
      </c>
      <c r="E109" s="556">
        <f t="shared" si="33"/>
        <v>0</v>
      </c>
      <c r="F109" s="556" t="s">
        <v>1029</v>
      </c>
      <c r="G109" s="591">
        <f>'Calcolo baseline'!K81</f>
        <v>0</v>
      </c>
      <c r="H109" s="591">
        <f>'Calcolo baseline'!L81</f>
        <v>0</v>
      </c>
      <c r="I109" s="592">
        <f t="shared" si="31"/>
        <v>0</v>
      </c>
      <c r="J109" s="592">
        <f t="shared" si="32"/>
        <v>0</v>
      </c>
      <c r="K109" s="592">
        <f t="shared" si="32"/>
        <v>0</v>
      </c>
      <c r="L109" s="592">
        <f t="shared" si="32"/>
        <v>0</v>
      </c>
      <c r="M109" s="592">
        <f t="shared" si="32"/>
        <v>0</v>
      </c>
      <c r="N109" s="592">
        <f t="shared" si="32"/>
        <v>0</v>
      </c>
      <c r="O109" s="592">
        <f t="shared" si="32"/>
        <v>0</v>
      </c>
      <c r="P109" s="592">
        <f t="shared" si="32"/>
        <v>0</v>
      </c>
      <c r="Q109" s="592">
        <f t="shared" si="32"/>
        <v>0</v>
      </c>
      <c r="R109" s="592">
        <f t="shared" si="32"/>
        <v>0</v>
      </c>
      <c r="S109" s="592">
        <f t="shared" si="32"/>
        <v>0</v>
      </c>
      <c r="T109" s="593">
        <f t="shared" si="32"/>
        <v>0</v>
      </c>
    </row>
    <row r="110" spans="1:20" ht="80.150000000000006" customHeight="1" outlineLevel="1" x14ac:dyDescent="0.35">
      <c r="A110" s="355"/>
      <c r="B110" s="355"/>
      <c r="C110" s="355"/>
      <c r="D110" s="498" t="s">
        <v>885</v>
      </c>
      <c r="E110" s="556">
        <f t="shared" si="33"/>
        <v>0</v>
      </c>
      <c r="F110" s="556" t="s">
        <v>1029</v>
      </c>
      <c r="G110" s="591">
        <f>'Calcolo baseline'!K82</f>
        <v>0</v>
      </c>
      <c r="H110" s="591">
        <f>'Calcolo baseline'!L82</f>
        <v>0</v>
      </c>
      <c r="I110" s="592">
        <f t="shared" si="31"/>
        <v>0</v>
      </c>
      <c r="J110" s="592">
        <f t="shared" si="32"/>
        <v>0</v>
      </c>
      <c r="K110" s="592">
        <f t="shared" si="32"/>
        <v>0</v>
      </c>
      <c r="L110" s="592">
        <f t="shared" si="32"/>
        <v>0</v>
      </c>
      <c r="M110" s="592">
        <f t="shared" si="32"/>
        <v>0</v>
      </c>
      <c r="N110" s="592">
        <f t="shared" si="32"/>
        <v>0</v>
      </c>
      <c r="O110" s="592">
        <f t="shared" si="32"/>
        <v>0</v>
      </c>
      <c r="P110" s="592">
        <f t="shared" si="32"/>
        <v>0</v>
      </c>
      <c r="Q110" s="592">
        <f t="shared" si="32"/>
        <v>0</v>
      </c>
      <c r="R110" s="592">
        <f t="shared" si="32"/>
        <v>0</v>
      </c>
      <c r="S110" s="592">
        <f t="shared" si="32"/>
        <v>0</v>
      </c>
      <c r="T110" s="593">
        <f t="shared" si="32"/>
        <v>0</v>
      </c>
    </row>
    <row r="111" spans="1:20" ht="80.150000000000006" customHeight="1" outlineLevel="1" x14ac:dyDescent="0.35">
      <c r="A111" s="355"/>
      <c r="B111" s="355"/>
      <c r="C111" s="355"/>
      <c r="D111" s="498" t="s">
        <v>884</v>
      </c>
      <c r="E111" s="556">
        <f t="shared" si="33"/>
        <v>0</v>
      </c>
      <c r="F111" s="556" t="s">
        <v>1029</v>
      </c>
      <c r="G111" s="591">
        <f>'Calcolo baseline'!K83</f>
        <v>0</v>
      </c>
      <c r="H111" s="591">
        <f>'Calcolo baseline'!L83</f>
        <v>0</v>
      </c>
      <c r="I111" s="592">
        <f t="shared" si="31"/>
        <v>0</v>
      </c>
      <c r="J111" s="592">
        <f t="shared" si="32"/>
        <v>0</v>
      </c>
      <c r="K111" s="592">
        <f t="shared" si="32"/>
        <v>0</v>
      </c>
      <c r="L111" s="592">
        <f t="shared" si="32"/>
        <v>0</v>
      </c>
      <c r="M111" s="592">
        <f t="shared" si="32"/>
        <v>0</v>
      </c>
      <c r="N111" s="592">
        <f t="shared" si="32"/>
        <v>0</v>
      </c>
      <c r="O111" s="592">
        <f t="shared" si="32"/>
        <v>0</v>
      </c>
      <c r="P111" s="592">
        <f t="shared" si="32"/>
        <v>0</v>
      </c>
      <c r="Q111" s="592">
        <f t="shared" si="32"/>
        <v>0</v>
      </c>
      <c r="R111" s="592">
        <f t="shared" si="32"/>
        <v>0</v>
      </c>
      <c r="S111" s="592">
        <f t="shared" si="32"/>
        <v>0</v>
      </c>
      <c r="T111" s="593">
        <f t="shared" si="32"/>
        <v>0</v>
      </c>
    </row>
    <row r="112" spans="1:20" ht="80.150000000000006" customHeight="1" outlineLevel="1" x14ac:dyDescent="0.35">
      <c r="A112" s="355"/>
      <c r="B112" s="355"/>
      <c r="C112" s="355"/>
      <c r="D112" s="498" t="s">
        <v>887</v>
      </c>
      <c r="E112" s="556">
        <f t="shared" si="33"/>
        <v>0</v>
      </c>
      <c r="F112" s="556" t="s">
        <v>1029</v>
      </c>
      <c r="G112" s="591">
        <f>'Calcolo baseline'!K84</f>
        <v>0</v>
      </c>
      <c r="H112" s="591">
        <f>'Calcolo baseline'!L84</f>
        <v>0</v>
      </c>
      <c r="I112" s="592">
        <f t="shared" si="31"/>
        <v>0</v>
      </c>
      <c r="J112" s="592">
        <f t="shared" si="32"/>
        <v>0</v>
      </c>
      <c r="K112" s="592">
        <f t="shared" si="32"/>
        <v>0</v>
      </c>
      <c r="L112" s="592">
        <f t="shared" si="32"/>
        <v>0</v>
      </c>
      <c r="M112" s="592">
        <f t="shared" si="32"/>
        <v>0</v>
      </c>
      <c r="N112" s="592">
        <f t="shared" si="32"/>
        <v>0</v>
      </c>
      <c r="O112" s="592">
        <f t="shared" si="32"/>
        <v>0</v>
      </c>
      <c r="P112" s="592">
        <f t="shared" si="32"/>
        <v>0</v>
      </c>
      <c r="Q112" s="592">
        <f t="shared" si="32"/>
        <v>0</v>
      </c>
      <c r="R112" s="592">
        <f t="shared" si="32"/>
        <v>0</v>
      </c>
      <c r="S112" s="592">
        <f t="shared" si="32"/>
        <v>0</v>
      </c>
      <c r="T112" s="593">
        <f t="shared" si="32"/>
        <v>0</v>
      </c>
    </row>
    <row r="113" spans="1:20" ht="80.150000000000006" customHeight="1" outlineLevel="1" x14ac:dyDescent="0.35">
      <c r="A113" s="355"/>
      <c r="B113" s="355"/>
      <c r="C113" s="355"/>
      <c r="D113" s="498" t="s">
        <v>1070</v>
      </c>
      <c r="E113" s="556">
        <f t="shared" si="33"/>
        <v>0</v>
      </c>
      <c r="F113" s="556" t="s">
        <v>1029</v>
      </c>
      <c r="G113" s="591">
        <f>'Calcolo baseline'!K85</f>
        <v>0</v>
      </c>
      <c r="H113" s="591">
        <f>'Calcolo baseline'!L85</f>
        <v>0</v>
      </c>
      <c r="I113" s="592">
        <f t="shared" si="31"/>
        <v>0</v>
      </c>
      <c r="J113" s="592">
        <f t="shared" si="32"/>
        <v>0</v>
      </c>
      <c r="K113" s="592">
        <f t="shared" si="32"/>
        <v>0</v>
      </c>
      <c r="L113" s="592">
        <f t="shared" si="32"/>
        <v>0</v>
      </c>
      <c r="M113" s="592">
        <f t="shared" si="32"/>
        <v>0</v>
      </c>
      <c r="N113" s="592">
        <f t="shared" si="32"/>
        <v>0</v>
      </c>
      <c r="O113" s="592">
        <f t="shared" si="32"/>
        <v>0</v>
      </c>
      <c r="P113" s="592">
        <f t="shared" si="32"/>
        <v>0</v>
      </c>
      <c r="Q113" s="592">
        <f t="shared" si="32"/>
        <v>0</v>
      </c>
      <c r="R113" s="592">
        <f t="shared" si="32"/>
        <v>0</v>
      </c>
      <c r="S113" s="592">
        <f t="shared" si="32"/>
        <v>0</v>
      </c>
      <c r="T113" s="593">
        <f t="shared" si="32"/>
        <v>0</v>
      </c>
    </row>
    <row r="114" spans="1:20" ht="80.150000000000006" customHeight="1" outlineLevel="1" x14ac:dyDescent="0.35">
      <c r="A114" s="355"/>
      <c r="B114" s="355"/>
      <c r="C114" s="355"/>
      <c r="D114" s="498" t="s">
        <v>1073</v>
      </c>
      <c r="E114" s="556">
        <f t="shared" si="33"/>
        <v>0</v>
      </c>
      <c r="F114" s="556" t="s">
        <v>1029</v>
      </c>
      <c r="G114" s="591">
        <f>'Calcolo baseline'!K86</f>
        <v>0</v>
      </c>
      <c r="H114" s="591">
        <f>'Calcolo baseline'!L86</f>
        <v>0</v>
      </c>
      <c r="I114" s="592">
        <f t="shared" si="31"/>
        <v>0</v>
      </c>
      <c r="J114" s="592">
        <f t="shared" si="32"/>
        <v>0</v>
      </c>
      <c r="K114" s="592">
        <f t="shared" si="32"/>
        <v>0</v>
      </c>
      <c r="L114" s="592">
        <f t="shared" si="32"/>
        <v>0</v>
      </c>
      <c r="M114" s="592">
        <f t="shared" si="32"/>
        <v>0</v>
      </c>
      <c r="N114" s="592">
        <f t="shared" si="32"/>
        <v>0</v>
      </c>
      <c r="O114" s="592">
        <f t="shared" si="32"/>
        <v>0</v>
      </c>
      <c r="P114" s="592">
        <f t="shared" si="32"/>
        <v>0</v>
      </c>
      <c r="Q114" s="592">
        <f t="shared" si="32"/>
        <v>0</v>
      </c>
      <c r="R114" s="592">
        <f t="shared" si="32"/>
        <v>0</v>
      </c>
      <c r="S114" s="592">
        <f t="shared" si="32"/>
        <v>0</v>
      </c>
      <c r="T114" s="593">
        <f t="shared" si="32"/>
        <v>0</v>
      </c>
    </row>
    <row r="115" spans="1:20" ht="80.150000000000006" customHeight="1" outlineLevel="1" x14ac:dyDescent="0.35">
      <c r="A115" s="355"/>
      <c r="B115" s="355"/>
      <c r="C115" s="355"/>
      <c r="D115" s="498" t="s">
        <v>1072</v>
      </c>
      <c r="E115" s="556">
        <f t="shared" si="33"/>
        <v>0</v>
      </c>
      <c r="F115" s="556" t="s">
        <v>1029</v>
      </c>
      <c r="G115" s="591">
        <f>'Calcolo baseline'!K87</f>
        <v>0</v>
      </c>
      <c r="H115" s="591">
        <f>'Calcolo baseline'!L87</f>
        <v>0</v>
      </c>
      <c r="I115" s="592">
        <f t="shared" si="31"/>
        <v>0</v>
      </c>
      <c r="J115" s="592">
        <f t="shared" si="32"/>
        <v>0</v>
      </c>
      <c r="K115" s="592">
        <f t="shared" si="32"/>
        <v>0</v>
      </c>
      <c r="L115" s="592">
        <f t="shared" si="32"/>
        <v>0</v>
      </c>
      <c r="M115" s="592">
        <f t="shared" si="32"/>
        <v>0</v>
      </c>
      <c r="N115" s="592">
        <f t="shared" si="32"/>
        <v>0</v>
      </c>
      <c r="O115" s="592">
        <f t="shared" si="32"/>
        <v>0</v>
      </c>
      <c r="P115" s="592">
        <f t="shared" si="32"/>
        <v>0</v>
      </c>
      <c r="Q115" s="592">
        <f t="shared" si="32"/>
        <v>0</v>
      </c>
      <c r="R115" s="592">
        <f t="shared" si="32"/>
        <v>0</v>
      </c>
      <c r="S115" s="592">
        <f t="shared" si="32"/>
        <v>0</v>
      </c>
      <c r="T115" s="593">
        <f t="shared" si="32"/>
        <v>0</v>
      </c>
    </row>
    <row r="116" spans="1:20" ht="80.150000000000006" customHeight="1" outlineLevel="1" x14ac:dyDescent="0.35">
      <c r="A116" s="355"/>
      <c r="B116" s="355"/>
      <c r="C116" s="355"/>
      <c r="D116" s="498" t="s">
        <v>1015</v>
      </c>
      <c r="E116" s="556">
        <f t="shared" si="33"/>
        <v>0</v>
      </c>
      <c r="F116" s="556" t="s">
        <v>1029</v>
      </c>
      <c r="G116" s="591">
        <f>'Calcolo baseline'!K88</f>
        <v>0</v>
      </c>
      <c r="H116" s="591">
        <f>'Calcolo baseline'!L88</f>
        <v>0</v>
      </c>
      <c r="I116" s="592">
        <f t="shared" si="31"/>
        <v>0</v>
      </c>
      <c r="J116" s="592">
        <f t="shared" si="32"/>
        <v>0</v>
      </c>
      <c r="K116" s="592">
        <f t="shared" si="32"/>
        <v>0</v>
      </c>
      <c r="L116" s="592">
        <f t="shared" si="32"/>
        <v>0</v>
      </c>
      <c r="M116" s="592">
        <f t="shared" si="32"/>
        <v>0</v>
      </c>
      <c r="N116" s="592">
        <f t="shared" si="32"/>
        <v>0</v>
      </c>
      <c r="O116" s="592">
        <f t="shared" si="32"/>
        <v>0</v>
      </c>
      <c r="P116" s="592">
        <f t="shared" si="32"/>
        <v>0</v>
      </c>
      <c r="Q116" s="592">
        <f t="shared" si="32"/>
        <v>0</v>
      </c>
      <c r="R116" s="592">
        <f t="shared" si="32"/>
        <v>0</v>
      </c>
      <c r="S116" s="592">
        <f t="shared" si="32"/>
        <v>0</v>
      </c>
      <c r="T116" s="593">
        <f t="shared" si="32"/>
        <v>0</v>
      </c>
    </row>
    <row r="117" spans="1:20" ht="80.150000000000006" customHeight="1" outlineLevel="1" x14ac:dyDescent="0.35">
      <c r="A117" s="355"/>
      <c r="B117" s="355"/>
      <c r="C117" s="355"/>
      <c r="D117" s="498" t="s">
        <v>1016</v>
      </c>
      <c r="E117" s="556">
        <f t="shared" si="33"/>
        <v>0</v>
      </c>
      <c r="F117" s="556" t="s">
        <v>1029</v>
      </c>
      <c r="G117" s="591">
        <f>'Calcolo baseline'!K89</f>
        <v>0</v>
      </c>
      <c r="H117" s="591">
        <f>'Calcolo baseline'!L89</f>
        <v>0</v>
      </c>
      <c r="I117" s="592">
        <f t="shared" si="31"/>
        <v>0</v>
      </c>
      <c r="J117" s="592">
        <f t="shared" si="32"/>
        <v>0</v>
      </c>
      <c r="K117" s="592">
        <f t="shared" si="32"/>
        <v>0</v>
      </c>
      <c r="L117" s="592">
        <f t="shared" si="32"/>
        <v>0</v>
      </c>
      <c r="M117" s="592">
        <f t="shared" si="32"/>
        <v>0</v>
      </c>
      <c r="N117" s="592">
        <f t="shared" si="32"/>
        <v>0</v>
      </c>
      <c r="O117" s="592">
        <f t="shared" si="32"/>
        <v>0</v>
      </c>
      <c r="P117" s="592">
        <f t="shared" si="32"/>
        <v>0</v>
      </c>
      <c r="Q117" s="592">
        <f t="shared" si="32"/>
        <v>0</v>
      </c>
      <c r="R117" s="592">
        <f t="shared" si="32"/>
        <v>0</v>
      </c>
      <c r="S117" s="592">
        <f t="shared" si="32"/>
        <v>0</v>
      </c>
      <c r="T117" s="593">
        <f t="shared" si="32"/>
        <v>0</v>
      </c>
    </row>
    <row r="118" spans="1:20" ht="80.150000000000006" customHeight="1" outlineLevel="1" thickBot="1" x14ac:dyDescent="0.4">
      <c r="A118" s="355"/>
      <c r="B118" s="355"/>
      <c r="C118" s="355"/>
      <c r="D118" s="498" t="s">
        <v>888</v>
      </c>
      <c r="E118" s="556">
        <f t="shared" si="33"/>
        <v>0</v>
      </c>
      <c r="F118" s="556" t="s">
        <v>1029</v>
      </c>
      <c r="G118" s="591">
        <f>'Calcolo baseline'!K90</f>
        <v>0</v>
      </c>
      <c r="H118" s="591">
        <f>'Calcolo baseline'!L90</f>
        <v>0</v>
      </c>
      <c r="I118" s="592">
        <f t="shared" si="31"/>
        <v>0</v>
      </c>
      <c r="J118" s="592">
        <f t="shared" si="32"/>
        <v>0</v>
      </c>
      <c r="K118" s="592">
        <f t="shared" si="32"/>
        <v>0</v>
      </c>
      <c r="L118" s="592">
        <f t="shared" si="32"/>
        <v>0</v>
      </c>
      <c r="M118" s="592">
        <f t="shared" si="32"/>
        <v>0</v>
      </c>
      <c r="N118" s="592">
        <f t="shared" si="32"/>
        <v>0</v>
      </c>
      <c r="O118" s="592">
        <f t="shared" si="32"/>
        <v>0</v>
      </c>
      <c r="P118" s="592">
        <f t="shared" si="32"/>
        <v>0</v>
      </c>
      <c r="Q118" s="592">
        <f t="shared" si="32"/>
        <v>0</v>
      </c>
      <c r="R118" s="592">
        <f t="shared" si="32"/>
        <v>0</v>
      </c>
      <c r="S118" s="592">
        <f t="shared" si="32"/>
        <v>0</v>
      </c>
      <c r="T118" s="593">
        <f t="shared" si="32"/>
        <v>0</v>
      </c>
    </row>
    <row r="119" spans="1:20" ht="80.150000000000006" customHeight="1" outlineLevel="1" thickBot="1" x14ac:dyDescent="0.4">
      <c r="A119" s="355" t="s">
        <v>459</v>
      </c>
      <c r="B119" s="355"/>
      <c r="C119" s="355"/>
      <c r="D119" s="560" t="s">
        <v>307</v>
      </c>
      <c r="E119" s="561"/>
      <c r="F119" s="561"/>
      <c r="G119" s="594">
        <f>SUM(G100:G118)</f>
        <v>0</v>
      </c>
      <c r="H119" s="594">
        <f t="shared" ref="H119:T119" si="34">SUM(H100:H118)</f>
        <v>0</v>
      </c>
      <c r="I119" s="594">
        <f t="shared" si="34"/>
        <v>0</v>
      </c>
      <c r="J119" s="594">
        <f t="shared" si="34"/>
        <v>0</v>
      </c>
      <c r="K119" s="594">
        <f t="shared" si="34"/>
        <v>0</v>
      </c>
      <c r="L119" s="594">
        <f t="shared" si="34"/>
        <v>0</v>
      </c>
      <c r="M119" s="594">
        <f t="shared" si="34"/>
        <v>0</v>
      </c>
      <c r="N119" s="594">
        <f t="shared" si="34"/>
        <v>0</v>
      </c>
      <c r="O119" s="594">
        <f t="shared" si="34"/>
        <v>0</v>
      </c>
      <c r="P119" s="594">
        <f t="shared" si="34"/>
        <v>0</v>
      </c>
      <c r="Q119" s="594">
        <f t="shared" si="34"/>
        <v>0</v>
      </c>
      <c r="R119" s="594">
        <f t="shared" si="34"/>
        <v>0</v>
      </c>
      <c r="S119" s="594">
        <f t="shared" si="34"/>
        <v>0</v>
      </c>
      <c r="T119" s="595">
        <f t="shared" si="34"/>
        <v>0</v>
      </c>
    </row>
    <row r="120" spans="1:20" ht="80.150000000000006" customHeight="1" outlineLevel="1" thickBot="1" x14ac:dyDescent="0.4">
      <c r="A120" s="355"/>
      <c r="B120" s="355"/>
      <c r="C120" s="355"/>
      <c r="D120" s="596"/>
      <c r="E120" s="596"/>
      <c r="F120" s="596"/>
      <c r="G120" s="487"/>
      <c r="H120" s="487"/>
      <c r="I120" s="487"/>
      <c r="J120" s="487"/>
      <c r="K120" s="487"/>
      <c r="L120" s="487"/>
      <c r="M120" s="487"/>
      <c r="N120" s="487"/>
      <c r="O120" s="487"/>
      <c r="P120" s="487"/>
      <c r="Q120" s="487"/>
      <c r="R120" s="487"/>
      <c r="S120" s="487"/>
      <c r="T120" s="487"/>
    </row>
    <row r="121" spans="1:20" ht="80.150000000000006" customHeight="1" outlineLevel="1" thickBot="1" x14ac:dyDescent="0.4">
      <c r="A121" s="355"/>
      <c r="B121" s="355"/>
      <c r="C121" s="355"/>
      <c r="D121" s="577" t="s">
        <v>890</v>
      </c>
      <c r="E121" s="578" t="s">
        <v>995</v>
      </c>
      <c r="F121" s="578"/>
      <c r="G121" s="579">
        <v>2021</v>
      </c>
      <c r="H121" s="579">
        <v>2022</v>
      </c>
      <c r="I121" s="579">
        <v>2023</v>
      </c>
      <c r="J121" s="579">
        <v>2024</v>
      </c>
      <c r="K121" s="579">
        <v>2025</v>
      </c>
      <c r="L121" s="579">
        <v>2026</v>
      </c>
      <c r="M121" s="579">
        <v>2027</v>
      </c>
      <c r="N121" s="579">
        <v>2028</v>
      </c>
      <c r="O121" s="579">
        <v>2029</v>
      </c>
      <c r="P121" s="579">
        <v>2030</v>
      </c>
      <c r="Q121" s="579">
        <v>2035</v>
      </c>
      <c r="R121" s="579">
        <v>2040</v>
      </c>
      <c r="S121" s="579">
        <v>2045</v>
      </c>
      <c r="T121" s="580">
        <v>2050</v>
      </c>
    </row>
    <row r="122" spans="1:20" ht="80.150000000000006" customHeight="1" outlineLevel="1" x14ac:dyDescent="0.35">
      <c r="A122" s="355"/>
      <c r="B122" s="355"/>
      <c r="C122" s="355"/>
      <c r="D122" s="498" t="s">
        <v>1075</v>
      </c>
      <c r="E122" s="556">
        <f>H122/$G$25</f>
        <v>0</v>
      </c>
      <c r="F122" s="556" t="s">
        <v>1026</v>
      </c>
      <c r="G122" s="500">
        <f>'Calcolo baseline'!I94</f>
        <v>0</v>
      </c>
      <c r="H122" s="500">
        <f>'Calcolo baseline'!J94</f>
        <v>0</v>
      </c>
      <c r="I122" s="558">
        <f>$E122*I$25*VLOOKUP($F122,$F$39:$T$46,I$47,FALSE)</f>
        <v>0</v>
      </c>
      <c r="J122" s="558">
        <f t="shared" ref="J122:S125" si="35">$E122*J$25*VLOOKUP($F122,$F$39:$T$46,J$47,FALSE)</f>
        <v>0</v>
      </c>
      <c r="K122" s="558">
        <f t="shared" si="35"/>
        <v>0</v>
      </c>
      <c r="L122" s="558">
        <f t="shared" si="35"/>
        <v>0</v>
      </c>
      <c r="M122" s="558">
        <f t="shared" si="35"/>
        <v>0</v>
      </c>
      <c r="N122" s="558">
        <f t="shared" si="35"/>
        <v>0</v>
      </c>
      <c r="O122" s="558">
        <f t="shared" si="35"/>
        <v>0</v>
      </c>
      <c r="P122" s="558">
        <f t="shared" si="35"/>
        <v>0</v>
      </c>
      <c r="Q122" s="558">
        <f t="shared" si="35"/>
        <v>0</v>
      </c>
      <c r="R122" s="558">
        <f t="shared" si="35"/>
        <v>0</v>
      </c>
      <c r="S122" s="558">
        <f t="shared" si="35"/>
        <v>0</v>
      </c>
      <c r="T122" s="559">
        <f>$E122*T$25*VLOOKUP($F122,$F$39:$T$46,T$47,FALSE)</f>
        <v>0</v>
      </c>
    </row>
    <row r="123" spans="1:20" ht="80.150000000000006" customHeight="1" outlineLevel="1" x14ac:dyDescent="0.35">
      <c r="A123" s="355"/>
      <c r="B123" s="355"/>
      <c r="C123" s="355"/>
      <c r="D123" s="498" t="s">
        <v>991</v>
      </c>
      <c r="E123" s="556">
        <f t="shared" ref="E123:E125" si="36">H123/$G$25</f>
        <v>0</v>
      </c>
      <c r="F123" s="556" t="s">
        <v>1026</v>
      </c>
      <c r="G123" s="500">
        <f>'Calcolo baseline'!I95</f>
        <v>0</v>
      </c>
      <c r="H123" s="500">
        <f>'Calcolo baseline'!J95</f>
        <v>0</v>
      </c>
      <c r="I123" s="558">
        <f>$E123*I$25*VLOOKUP($F123,$F$39:$T$46,I$47,FALSE)</f>
        <v>0</v>
      </c>
      <c r="J123" s="558">
        <f t="shared" si="35"/>
        <v>0</v>
      </c>
      <c r="K123" s="558">
        <f t="shared" si="35"/>
        <v>0</v>
      </c>
      <c r="L123" s="558">
        <f t="shared" si="35"/>
        <v>0</v>
      </c>
      <c r="M123" s="558">
        <f t="shared" si="35"/>
        <v>0</v>
      </c>
      <c r="N123" s="558">
        <f t="shared" si="35"/>
        <v>0</v>
      </c>
      <c r="O123" s="558">
        <f t="shared" si="35"/>
        <v>0</v>
      </c>
      <c r="P123" s="558">
        <f t="shared" si="35"/>
        <v>0</v>
      </c>
      <c r="Q123" s="558">
        <f t="shared" si="35"/>
        <v>0</v>
      </c>
      <c r="R123" s="558">
        <f t="shared" si="35"/>
        <v>0</v>
      </c>
      <c r="S123" s="558">
        <f t="shared" si="35"/>
        <v>0</v>
      </c>
      <c r="T123" s="559">
        <f>$E123*T$25*VLOOKUP($F123,$F$39:$T$46,T$47,FALSE)</f>
        <v>0</v>
      </c>
    </row>
    <row r="124" spans="1:20" ht="80.150000000000006" customHeight="1" outlineLevel="1" x14ac:dyDescent="0.35">
      <c r="A124" s="355"/>
      <c r="B124" s="355"/>
      <c r="C124" s="355"/>
      <c r="D124" s="498" t="s">
        <v>992</v>
      </c>
      <c r="E124" s="556">
        <f t="shared" si="36"/>
        <v>0</v>
      </c>
      <c r="F124" s="556" t="s">
        <v>1026</v>
      </c>
      <c r="G124" s="500">
        <f>'Calcolo baseline'!I96</f>
        <v>0</v>
      </c>
      <c r="H124" s="500">
        <f>'Calcolo baseline'!J96</f>
        <v>0</v>
      </c>
      <c r="I124" s="558">
        <f>$E124*I$25*VLOOKUP($F124,$F$39:$T$46,I$47,FALSE)</f>
        <v>0</v>
      </c>
      <c r="J124" s="558">
        <f t="shared" si="35"/>
        <v>0</v>
      </c>
      <c r="K124" s="558">
        <f t="shared" si="35"/>
        <v>0</v>
      </c>
      <c r="L124" s="558">
        <f t="shared" si="35"/>
        <v>0</v>
      </c>
      <c r="M124" s="558">
        <f t="shared" si="35"/>
        <v>0</v>
      </c>
      <c r="N124" s="558">
        <f t="shared" si="35"/>
        <v>0</v>
      </c>
      <c r="O124" s="558">
        <f t="shared" si="35"/>
        <v>0</v>
      </c>
      <c r="P124" s="558">
        <f t="shared" si="35"/>
        <v>0</v>
      </c>
      <c r="Q124" s="558">
        <f t="shared" si="35"/>
        <v>0</v>
      </c>
      <c r="R124" s="558">
        <f t="shared" si="35"/>
        <v>0</v>
      </c>
      <c r="S124" s="558">
        <f t="shared" si="35"/>
        <v>0</v>
      </c>
      <c r="T124" s="559">
        <f>$E124*T$25*VLOOKUP($F124,$F$39:$T$46,T$47,FALSE)</f>
        <v>0</v>
      </c>
    </row>
    <row r="125" spans="1:20" ht="80.150000000000006" customHeight="1" outlineLevel="1" thickBot="1" x14ac:dyDescent="0.4">
      <c r="A125" s="355"/>
      <c r="B125" s="355"/>
      <c r="C125" s="355"/>
      <c r="D125" s="498" t="s">
        <v>891</v>
      </c>
      <c r="E125" s="556">
        <f t="shared" si="36"/>
        <v>0</v>
      </c>
      <c r="F125" s="556" t="s">
        <v>1026</v>
      </c>
      <c r="G125" s="500">
        <f>'Calcolo baseline'!I97</f>
        <v>0</v>
      </c>
      <c r="H125" s="500">
        <f>'Calcolo baseline'!J97</f>
        <v>0</v>
      </c>
      <c r="I125" s="558">
        <f>$E125*I$25*VLOOKUP($F125,$F$39:$T$46,I$47,FALSE)</f>
        <v>0</v>
      </c>
      <c r="J125" s="558">
        <f t="shared" si="35"/>
        <v>0</v>
      </c>
      <c r="K125" s="558">
        <f t="shared" si="35"/>
        <v>0</v>
      </c>
      <c r="L125" s="558">
        <f t="shared" si="35"/>
        <v>0</v>
      </c>
      <c r="M125" s="558">
        <f t="shared" si="35"/>
        <v>0</v>
      </c>
      <c r="N125" s="558">
        <f t="shared" si="35"/>
        <v>0</v>
      </c>
      <c r="O125" s="558">
        <f t="shared" si="35"/>
        <v>0</v>
      </c>
      <c r="P125" s="558">
        <f t="shared" si="35"/>
        <v>0</v>
      </c>
      <c r="Q125" s="558">
        <f t="shared" si="35"/>
        <v>0</v>
      </c>
      <c r="R125" s="558">
        <f t="shared" si="35"/>
        <v>0</v>
      </c>
      <c r="S125" s="558">
        <f t="shared" si="35"/>
        <v>0</v>
      </c>
      <c r="T125" s="559">
        <f>$E125*T$25*VLOOKUP($F125,$F$39:$T$46,T$47,FALSE)</f>
        <v>0</v>
      </c>
    </row>
    <row r="126" spans="1:20" ht="80.150000000000006" customHeight="1" outlineLevel="1" thickBot="1" x14ac:dyDescent="0.4">
      <c r="A126" s="355" t="s">
        <v>459</v>
      </c>
      <c r="B126" s="355"/>
      <c r="C126" s="355"/>
      <c r="D126" s="560" t="s">
        <v>307</v>
      </c>
      <c r="E126" s="561"/>
      <c r="F126" s="561"/>
      <c r="G126" s="562">
        <f>SUM(G122:G125)</f>
        <v>0</v>
      </c>
      <c r="H126" s="562">
        <f>SUM(H122:H125)</f>
        <v>0</v>
      </c>
      <c r="I126" s="562">
        <f t="shared" ref="I126:T126" si="37">SUM(I123:I125)</f>
        <v>0</v>
      </c>
      <c r="J126" s="562">
        <f t="shared" si="37"/>
        <v>0</v>
      </c>
      <c r="K126" s="562">
        <f t="shared" si="37"/>
        <v>0</v>
      </c>
      <c r="L126" s="562">
        <f t="shared" si="37"/>
        <v>0</v>
      </c>
      <c r="M126" s="562">
        <f t="shared" si="37"/>
        <v>0</v>
      </c>
      <c r="N126" s="562">
        <f t="shared" si="37"/>
        <v>0</v>
      </c>
      <c r="O126" s="562">
        <f t="shared" si="37"/>
        <v>0</v>
      </c>
      <c r="P126" s="562">
        <f t="shared" si="37"/>
        <v>0</v>
      </c>
      <c r="Q126" s="562">
        <f t="shared" si="37"/>
        <v>0</v>
      </c>
      <c r="R126" s="562">
        <f t="shared" si="37"/>
        <v>0</v>
      </c>
      <c r="S126" s="562">
        <f t="shared" si="37"/>
        <v>0</v>
      </c>
      <c r="T126" s="563">
        <f t="shared" si="37"/>
        <v>0</v>
      </c>
    </row>
    <row r="127" spans="1:20" ht="80.150000000000006" customHeight="1" outlineLevel="1" thickBot="1" x14ac:dyDescent="0.4">
      <c r="A127" s="355"/>
      <c r="B127" s="355"/>
      <c r="C127" s="355"/>
      <c r="D127" s="487"/>
      <c r="E127" s="487"/>
      <c r="F127" s="487"/>
      <c r="G127" s="487"/>
      <c r="H127" s="487"/>
      <c r="I127" s="487"/>
      <c r="J127" s="487"/>
      <c r="K127" s="487"/>
      <c r="L127" s="487"/>
      <c r="M127" s="487"/>
      <c r="N127" s="487"/>
      <c r="O127" s="487"/>
      <c r="P127" s="487"/>
      <c r="Q127" s="487"/>
      <c r="R127" s="487"/>
      <c r="S127" s="487"/>
      <c r="T127" s="487"/>
    </row>
    <row r="128" spans="1:20" ht="80.150000000000006" customHeight="1" outlineLevel="1" thickBot="1" x14ac:dyDescent="0.4">
      <c r="A128" s="355"/>
      <c r="B128" s="355"/>
      <c r="C128" s="355"/>
      <c r="D128" s="577" t="s">
        <v>892</v>
      </c>
      <c r="E128" s="578" t="s">
        <v>995</v>
      </c>
      <c r="F128" s="578"/>
      <c r="G128" s="579">
        <v>2021</v>
      </c>
      <c r="H128" s="579">
        <v>2022</v>
      </c>
      <c r="I128" s="579">
        <v>2023</v>
      </c>
      <c r="J128" s="579">
        <v>2024</v>
      </c>
      <c r="K128" s="579">
        <v>2025</v>
      </c>
      <c r="L128" s="579">
        <v>2026</v>
      </c>
      <c r="M128" s="579">
        <v>2027</v>
      </c>
      <c r="N128" s="579">
        <v>2028</v>
      </c>
      <c r="O128" s="579">
        <v>2029</v>
      </c>
      <c r="P128" s="579">
        <v>2030</v>
      </c>
      <c r="Q128" s="579">
        <v>2035</v>
      </c>
      <c r="R128" s="579">
        <v>2040</v>
      </c>
      <c r="S128" s="579">
        <v>2045</v>
      </c>
      <c r="T128" s="580">
        <v>2050</v>
      </c>
    </row>
    <row r="129" spans="1:20" ht="80.150000000000006" customHeight="1" outlineLevel="1" x14ac:dyDescent="0.35">
      <c r="A129" s="355"/>
      <c r="B129" s="355"/>
      <c r="C129" s="355"/>
      <c r="D129" s="498" t="s">
        <v>893</v>
      </c>
      <c r="E129" s="556">
        <f>H129/$G$25</f>
        <v>0</v>
      </c>
      <c r="F129" s="556" t="s">
        <v>1029</v>
      </c>
      <c r="G129" s="500">
        <f>'Calcolo baseline'!I101</f>
        <v>0</v>
      </c>
      <c r="H129" s="500">
        <f>'Calcolo baseline'!J101</f>
        <v>0</v>
      </c>
      <c r="I129" s="558">
        <f t="shared" ref="I129:I134" si="38">$E129*I$25*VLOOKUP($F129,$F$39:$T$46,I$47,FALSE)</f>
        <v>0</v>
      </c>
      <c r="J129" s="558">
        <f t="shared" ref="J129:T134" si="39">$E129*J$25*VLOOKUP($F129,$F$39:$T$46,J$47,FALSE)</f>
        <v>0</v>
      </c>
      <c r="K129" s="558">
        <f t="shared" si="39"/>
        <v>0</v>
      </c>
      <c r="L129" s="558">
        <f t="shared" si="39"/>
        <v>0</v>
      </c>
      <c r="M129" s="558">
        <f t="shared" si="39"/>
        <v>0</v>
      </c>
      <c r="N129" s="558">
        <f t="shared" si="39"/>
        <v>0</v>
      </c>
      <c r="O129" s="558">
        <f t="shared" si="39"/>
        <v>0</v>
      </c>
      <c r="P129" s="558">
        <f t="shared" si="39"/>
        <v>0</v>
      </c>
      <c r="Q129" s="558">
        <f t="shared" si="39"/>
        <v>0</v>
      </c>
      <c r="R129" s="558">
        <f t="shared" si="39"/>
        <v>0</v>
      </c>
      <c r="S129" s="558">
        <f t="shared" si="39"/>
        <v>0</v>
      </c>
      <c r="T129" s="559">
        <f t="shared" si="39"/>
        <v>0</v>
      </c>
    </row>
    <row r="130" spans="1:20" ht="80.150000000000006" customHeight="1" outlineLevel="1" x14ac:dyDescent="0.35">
      <c r="A130" s="355"/>
      <c r="B130" s="355"/>
      <c r="C130" s="355"/>
      <c r="D130" s="498" t="s">
        <v>894</v>
      </c>
      <c r="E130" s="556">
        <f t="shared" ref="E130:E134" si="40">H130/$G$25</f>
        <v>0</v>
      </c>
      <c r="F130" s="556" t="s">
        <v>1029</v>
      </c>
      <c r="G130" s="500">
        <f>'Calcolo baseline'!I102</f>
        <v>0</v>
      </c>
      <c r="H130" s="500">
        <f>'Calcolo baseline'!J102</f>
        <v>0</v>
      </c>
      <c r="I130" s="558">
        <f t="shared" si="38"/>
        <v>0</v>
      </c>
      <c r="J130" s="558">
        <f t="shared" si="39"/>
        <v>0</v>
      </c>
      <c r="K130" s="558">
        <f t="shared" si="39"/>
        <v>0</v>
      </c>
      <c r="L130" s="558">
        <f t="shared" si="39"/>
        <v>0</v>
      </c>
      <c r="M130" s="558">
        <f t="shared" si="39"/>
        <v>0</v>
      </c>
      <c r="N130" s="558">
        <f t="shared" si="39"/>
        <v>0</v>
      </c>
      <c r="O130" s="558">
        <f t="shared" si="39"/>
        <v>0</v>
      </c>
      <c r="P130" s="558">
        <f t="shared" si="39"/>
        <v>0</v>
      </c>
      <c r="Q130" s="558">
        <f t="shared" si="39"/>
        <v>0</v>
      </c>
      <c r="R130" s="558">
        <f t="shared" si="39"/>
        <v>0</v>
      </c>
      <c r="S130" s="558">
        <f t="shared" si="39"/>
        <v>0</v>
      </c>
      <c r="T130" s="559">
        <f t="shared" si="39"/>
        <v>0</v>
      </c>
    </row>
    <row r="131" spans="1:20" ht="80.150000000000006" customHeight="1" outlineLevel="1" x14ac:dyDescent="0.35">
      <c r="A131" s="355"/>
      <c r="B131" s="355"/>
      <c r="C131" s="355"/>
      <c r="D131" s="498" t="s">
        <v>895</v>
      </c>
      <c r="E131" s="556">
        <f t="shared" si="40"/>
        <v>0</v>
      </c>
      <c r="F131" s="556" t="s">
        <v>1029</v>
      </c>
      <c r="G131" s="500">
        <f>'Calcolo baseline'!I103</f>
        <v>0</v>
      </c>
      <c r="H131" s="500">
        <f>'Calcolo baseline'!J103</f>
        <v>0</v>
      </c>
      <c r="I131" s="558">
        <f t="shared" si="38"/>
        <v>0</v>
      </c>
      <c r="J131" s="558">
        <f t="shared" si="39"/>
        <v>0</v>
      </c>
      <c r="K131" s="558">
        <f t="shared" si="39"/>
        <v>0</v>
      </c>
      <c r="L131" s="558">
        <f t="shared" si="39"/>
        <v>0</v>
      </c>
      <c r="M131" s="558">
        <f t="shared" si="39"/>
        <v>0</v>
      </c>
      <c r="N131" s="558">
        <f t="shared" si="39"/>
        <v>0</v>
      </c>
      <c r="O131" s="558">
        <f t="shared" si="39"/>
        <v>0</v>
      </c>
      <c r="P131" s="558">
        <f t="shared" si="39"/>
        <v>0</v>
      </c>
      <c r="Q131" s="558">
        <f t="shared" si="39"/>
        <v>0</v>
      </c>
      <c r="R131" s="558">
        <f t="shared" si="39"/>
        <v>0</v>
      </c>
      <c r="S131" s="558">
        <f t="shared" si="39"/>
        <v>0</v>
      </c>
      <c r="T131" s="559">
        <f t="shared" si="39"/>
        <v>0</v>
      </c>
    </row>
    <row r="132" spans="1:20" ht="80.150000000000006" customHeight="1" outlineLevel="1" x14ac:dyDescent="0.35">
      <c r="A132" s="355"/>
      <c r="B132" s="355"/>
      <c r="C132" s="355"/>
      <c r="D132" s="498" t="s">
        <v>896</v>
      </c>
      <c r="E132" s="556">
        <f t="shared" si="40"/>
        <v>0</v>
      </c>
      <c r="F132" s="556" t="s">
        <v>1029</v>
      </c>
      <c r="G132" s="500">
        <f>'Calcolo baseline'!I104</f>
        <v>0</v>
      </c>
      <c r="H132" s="500">
        <f>'Calcolo baseline'!J104</f>
        <v>0</v>
      </c>
      <c r="I132" s="558">
        <f t="shared" si="38"/>
        <v>0</v>
      </c>
      <c r="J132" s="558">
        <f t="shared" si="39"/>
        <v>0</v>
      </c>
      <c r="K132" s="558">
        <f t="shared" si="39"/>
        <v>0</v>
      </c>
      <c r="L132" s="558">
        <f t="shared" si="39"/>
        <v>0</v>
      </c>
      <c r="M132" s="558">
        <f t="shared" si="39"/>
        <v>0</v>
      </c>
      <c r="N132" s="558">
        <f t="shared" si="39"/>
        <v>0</v>
      </c>
      <c r="O132" s="558">
        <f t="shared" si="39"/>
        <v>0</v>
      </c>
      <c r="P132" s="558">
        <f t="shared" si="39"/>
        <v>0</v>
      </c>
      <c r="Q132" s="558">
        <f t="shared" si="39"/>
        <v>0</v>
      </c>
      <c r="R132" s="558">
        <f t="shared" si="39"/>
        <v>0</v>
      </c>
      <c r="S132" s="558">
        <f t="shared" si="39"/>
        <v>0</v>
      </c>
      <c r="T132" s="559">
        <f t="shared" si="39"/>
        <v>0</v>
      </c>
    </row>
    <row r="133" spans="1:20" ht="80.150000000000006" customHeight="1" outlineLevel="1" x14ac:dyDescent="0.35">
      <c r="A133" s="355"/>
      <c r="B133" s="355"/>
      <c r="C133" s="355"/>
      <c r="D133" s="498" t="s">
        <v>897</v>
      </c>
      <c r="E133" s="556">
        <f t="shared" si="40"/>
        <v>0</v>
      </c>
      <c r="F133" s="556" t="s">
        <v>1029</v>
      </c>
      <c r="G133" s="500">
        <f>'Calcolo baseline'!I105</f>
        <v>0</v>
      </c>
      <c r="H133" s="500">
        <f>'Calcolo baseline'!J105</f>
        <v>0</v>
      </c>
      <c r="I133" s="558">
        <f t="shared" si="38"/>
        <v>0</v>
      </c>
      <c r="J133" s="558">
        <f t="shared" si="39"/>
        <v>0</v>
      </c>
      <c r="K133" s="558">
        <f t="shared" si="39"/>
        <v>0</v>
      </c>
      <c r="L133" s="558">
        <f t="shared" si="39"/>
        <v>0</v>
      </c>
      <c r="M133" s="558">
        <f t="shared" si="39"/>
        <v>0</v>
      </c>
      <c r="N133" s="558">
        <f t="shared" si="39"/>
        <v>0</v>
      </c>
      <c r="O133" s="558">
        <f t="shared" si="39"/>
        <v>0</v>
      </c>
      <c r="P133" s="558">
        <f t="shared" si="39"/>
        <v>0</v>
      </c>
      <c r="Q133" s="558">
        <f t="shared" si="39"/>
        <v>0</v>
      </c>
      <c r="R133" s="558">
        <f t="shared" si="39"/>
        <v>0</v>
      </c>
      <c r="S133" s="558">
        <f t="shared" si="39"/>
        <v>0</v>
      </c>
      <c r="T133" s="559">
        <f t="shared" si="39"/>
        <v>0</v>
      </c>
    </row>
    <row r="134" spans="1:20" ht="80.150000000000006" customHeight="1" outlineLevel="1" thickBot="1" x14ac:dyDescent="0.4">
      <c r="A134" s="355"/>
      <c r="B134" s="355"/>
      <c r="C134" s="355"/>
      <c r="D134" s="498" t="s">
        <v>898</v>
      </c>
      <c r="E134" s="556">
        <f t="shared" si="40"/>
        <v>0</v>
      </c>
      <c r="F134" s="556" t="s">
        <v>1029</v>
      </c>
      <c r="G134" s="500">
        <f>'Calcolo baseline'!I106</f>
        <v>0</v>
      </c>
      <c r="H134" s="500">
        <f>'Calcolo baseline'!J106</f>
        <v>0</v>
      </c>
      <c r="I134" s="558">
        <f t="shared" si="38"/>
        <v>0</v>
      </c>
      <c r="J134" s="558">
        <f t="shared" si="39"/>
        <v>0</v>
      </c>
      <c r="K134" s="558">
        <f t="shared" si="39"/>
        <v>0</v>
      </c>
      <c r="L134" s="558">
        <f t="shared" si="39"/>
        <v>0</v>
      </c>
      <c r="M134" s="558">
        <f t="shared" si="39"/>
        <v>0</v>
      </c>
      <c r="N134" s="558">
        <f t="shared" si="39"/>
        <v>0</v>
      </c>
      <c r="O134" s="558">
        <f t="shared" si="39"/>
        <v>0</v>
      </c>
      <c r="P134" s="558">
        <f t="shared" si="39"/>
        <v>0</v>
      </c>
      <c r="Q134" s="558">
        <f t="shared" si="39"/>
        <v>0</v>
      </c>
      <c r="R134" s="558">
        <f t="shared" si="39"/>
        <v>0</v>
      </c>
      <c r="S134" s="558">
        <f t="shared" si="39"/>
        <v>0</v>
      </c>
      <c r="T134" s="559">
        <f t="shared" si="39"/>
        <v>0</v>
      </c>
    </row>
    <row r="135" spans="1:20" ht="80.150000000000006" customHeight="1" outlineLevel="1" thickBot="1" x14ac:dyDescent="0.4">
      <c r="A135" s="355" t="s">
        <v>459</v>
      </c>
      <c r="B135" s="355"/>
      <c r="C135" s="355"/>
      <c r="D135" s="560" t="s">
        <v>307</v>
      </c>
      <c r="E135" s="561"/>
      <c r="F135" s="561"/>
      <c r="G135" s="562">
        <f>SUM(G129:G134)</f>
        <v>0</v>
      </c>
      <c r="H135" s="562">
        <f t="shared" ref="H135:T135" si="41">SUM(H129:H134)</f>
        <v>0</v>
      </c>
      <c r="I135" s="562">
        <f t="shared" si="41"/>
        <v>0</v>
      </c>
      <c r="J135" s="562">
        <f t="shared" si="41"/>
        <v>0</v>
      </c>
      <c r="K135" s="562">
        <f t="shared" si="41"/>
        <v>0</v>
      </c>
      <c r="L135" s="562">
        <f t="shared" si="41"/>
        <v>0</v>
      </c>
      <c r="M135" s="562">
        <f t="shared" si="41"/>
        <v>0</v>
      </c>
      <c r="N135" s="562">
        <f t="shared" si="41"/>
        <v>0</v>
      </c>
      <c r="O135" s="562">
        <f t="shared" si="41"/>
        <v>0</v>
      </c>
      <c r="P135" s="562">
        <f t="shared" si="41"/>
        <v>0</v>
      </c>
      <c r="Q135" s="562">
        <f t="shared" si="41"/>
        <v>0</v>
      </c>
      <c r="R135" s="562">
        <f t="shared" si="41"/>
        <v>0</v>
      </c>
      <c r="S135" s="562">
        <f t="shared" si="41"/>
        <v>0</v>
      </c>
      <c r="T135" s="563">
        <f t="shared" si="41"/>
        <v>0</v>
      </c>
    </row>
    <row r="136" spans="1:20" ht="80.150000000000006" customHeight="1" outlineLevel="1" thickBot="1" x14ac:dyDescent="0.4">
      <c r="A136" s="355"/>
      <c r="B136" s="355"/>
      <c r="C136" s="355"/>
      <c r="D136" s="487"/>
      <c r="E136" s="487"/>
      <c r="F136" s="487"/>
      <c r="G136" s="487"/>
      <c r="H136" s="487"/>
      <c r="I136" s="487"/>
      <c r="J136" s="487"/>
      <c r="K136" s="487"/>
      <c r="L136" s="487"/>
      <c r="M136" s="487"/>
      <c r="N136" s="487"/>
      <c r="O136" s="487"/>
      <c r="P136" s="487"/>
      <c r="Q136" s="487"/>
      <c r="R136" s="487"/>
      <c r="S136" s="487"/>
      <c r="T136" s="487"/>
    </row>
    <row r="137" spans="1:20" ht="80.150000000000006" customHeight="1" outlineLevel="1" thickBot="1" x14ac:dyDescent="0.4">
      <c r="A137" s="720"/>
      <c r="B137" s="721"/>
      <c r="C137" s="721"/>
      <c r="D137" s="577" t="s">
        <v>899</v>
      </c>
      <c r="E137" s="578" t="s">
        <v>995</v>
      </c>
      <c r="F137" s="578"/>
      <c r="G137" s="579">
        <v>2021</v>
      </c>
      <c r="H137" s="579">
        <v>2022</v>
      </c>
      <c r="I137" s="579">
        <v>2023</v>
      </c>
      <c r="J137" s="579">
        <v>2024</v>
      </c>
      <c r="K137" s="579">
        <v>2025</v>
      </c>
      <c r="L137" s="579">
        <v>2026</v>
      </c>
      <c r="M137" s="579">
        <v>2027</v>
      </c>
      <c r="N137" s="579">
        <v>2028</v>
      </c>
      <c r="O137" s="579">
        <v>2029</v>
      </c>
      <c r="P137" s="579">
        <v>2030</v>
      </c>
      <c r="Q137" s="579">
        <v>2035</v>
      </c>
      <c r="R137" s="579">
        <v>2040</v>
      </c>
      <c r="S137" s="579">
        <v>2045</v>
      </c>
      <c r="T137" s="580">
        <v>2050</v>
      </c>
    </row>
    <row r="138" spans="1:20" ht="80.150000000000006" customHeight="1" outlineLevel="1" x14ac:dyDescent="0.35">
      <c r="A138" s="722"/>
      <c r="B138" s="355"/>
      <c r="C138" s="355"/>
      <c r="D138" s="498" t="s">
        <v>974</v>
      </c>
      <c r="E138" s="556">
        <f>H138/$G$25</f>
        <v>0</v>
      </c>
      <c r="F138" s="556" t="s">
        <v>1029</v>
      </c>
      <c r="G138" s="597">
        <f>'Calcolo baseline'!I110</f>
        <v>0</v>
      </c>
      <c r="H138" s="597">
        <f>'Calcolo baseline'!J110</f>
        <v>0</v>
      </c>
      <c r="I138" s="558">
        <f>$E138*I$25*VLOOKUP($F138,$F$39:$T$46,I$47,FALSE)</f>
        <v>0</v>
      </c>
      <c r="J138" s="558">
        <f t="shared" ref="J138:T140" si="42">$E138*J$25*VLOOKUP($F138,$F$39:$T$46,J$47,FALSE)</f>
        <v>0</v>
      </c>
      <c r="K138" s="558">
        <f t="shared" si="42"/>
        <v>0</v>
      </c>
      <c r="L138" s="558">
        <f t="shared" si="42"/>
        <v>0</v>
      </c>
      <c r="M138" s="558">
        <f t="shared" si="42"/>
        <v>0</v>
      </c>
      <c r="N138" s="558">
        <f t="shared" si="42"/>
        <v>0</v>
      </c>
      <c r="O138" s="558">
        <f t="shared" si="42"/>
        <v>0</v>
      </c>
      <c r="P138" s="558">
        <f t="shared" si="42"/>
        <v>0</v>
      </c>
      <c r="Q138" s="558">
        <f t="shared" si="42"/>
        <v>0</v>
      </c>
      <c r="R138" s="558">
        <f t="shared" si="42"/>
        <v>0</v>
      </c>
      <c r="S138" s="558">
        <f t="shared" si="42"/>
        <v>0</v>
      </c>
      <c r="T138" s="559">
        <f t="shared" si="42"/>
        <v>0</v>
      </c>
    </row>
    <row r="139" spans="1:20" ht="80.150000000000006" customHeight="1" outlineLevel="1" x14ac:dyDescent="0.35">
      <c r="A139" s="722"/>
      <c r="B139" s="355"/>
      <c r="C139" s="355"/>
      <c r="D139" s="498" t="s">
        <v>981</v>
      </c>
      <c r="E139" s="556">
        <f t="shared" ref="E139:E140" si="43">H139/$G$25</f>
        <v>0</v>
      </c>
      <c r="F139" s="556" t="s">
        <v>1029</v>
      </c>
      <c r="G139" s="597">
        <f>'Calcolo baseline'!I111</f>
        <v>0</v>
      </c>
      <c r="H139" s="597">
        <f>'Calcolo baseline'!J111</f>
        <v>0</v>
      </c>
      <c r="I139" s="558">
        <f>$E139*I$25*VLOOKUP($F139,$F$39:$T$46,I$47,FALSE)</f>
        <v>0</v>
      </c>
      <c r="J139" s="558">
        <f t="shared" si="42"/>
        <v>0</v>
      </c>
      <c r="K139" s="558">
        <f t="shared" si="42"/>
        <v>0</v>
      </c>
      <c r="L139" s="558">
        <f t="shared" si="42"/>
        <v>0</v>
      </c>
      <c r="M139" s="558">
        <f t="shared" si="42"/>
        <v>0</v>
      </c>
      <c r="N139" s="558">
        <f t="shared" si="42"/>
        <v>0</v>
      </c>
      <c r="O139" s="558">
        <f t="shared" si="42"/>
        <v>0</v>
      </c>
      <c r="P139" s="558">
        <f t="shared" si="42"/>
        <v>0</v>
      </c>
      <c r="Q139" s="558">
        <f t="shared" si="42"/>
        <v>0</v>
      </c>
      <c r="R139" s="558">
        <f t="shared" si="42"/>
        <v>0</v>
      </c>
      <c r="S139" s="558">
        <f t="shared" si="42"/>
        <v>0</v>
      </c>
      <c r="T139" s="559">
        <f t="shared" si="42"/>
        <v>0</v>
      </c>
    </row>
    <row r="140" spans="1:20" ht="80.150000000000006" customHeight="1" outlineLevel="1" thickBot="1" x14ac:dyDescent="0.4">
      <c r="A140" s="722"/>
      <c r="B140" s="355"/>
      <c r="C140" s="355"/>
      <c r="D140" s="498" t="s">
        <v>980</v>
      </c>
      <c r="E140" s="556">
        <f t="shared" si="43"/>
        <v>0</v>
      </c>
      <c r="F140" s="556" t="s">
        <v>1029</v>
      </c>
      <c r="G140" s="597">
        <f>'Calcolo baseline'!I112</f>
        <v>0</v>
      </c>
      <c r="H140" s="597">
        <f>'Calcolo baseline'!J112</f>
        <v>0</v>
      </c>
      <c r="I140" s="558">
        <f>$E140*I$25*VLOOKUP($F140,$F$39:$T$46,I$47,FALSE)</f>
        <v>0</v>
      </c>
      <c r="J140" s="558">
        <f t="shared" si="42"/>
        <v>0</v>
      </c>
      <c r="K140" s="558">
        <f t="shared" si="42"/>
        <v>0</v>
      </c>
      <c r="L140" s="558">
        <f t="shared" si="42"/>
        <v>0</v>
      </c>
      <c r="M140" s="558">
        <f t="shared" si="42"/>
        <v>0</v>
      </c>
      <c r="N140" s="558">
        <f t="shared" si="42"/>
        <v>0</v>
      </c>
      <c r="O140" s="558">
        <f t="shared" si="42"/>
        <v>0</v>
      </c>
      <c r="P140" s="558">
        <f t="shared" si="42"/>
        <v>0</v>
      </c>
      <c r="Q140" s="558">
        <f t="shared" si="42"/>
        <v>0</v>
      </c>
      <c r="R140" s="558">
        <f t="shared" si="42"/>
        <v>0</v>
      </c>
      <c r="S140" s="558">
        <f t="shared" si="42"/>
        <v>0</v>
      </c>
      <c r="T140" s="559">
        <f t="shared" si="42"/>
        <v>0</v>
      </c>
    </row>
    <row r="141" spans="1:20" ht="80.150000000000006" customHeight="1" outlineLevel="1" thickBot="1" x14ac:dyDescent="0.4">
      <c r="A141" s="723" t="s">
        <v>459</v>
      </c>
      <c r="B141" s="724"/>
      <c r="C141" s="724"/>
      <c r="D141" s="560" t="s">
        <v>307</v>
      </c>
      <c r="E141" s="561"/>
      <c r="F141" s="561"/>
      <c r="G141" s="562">
        <f>SUM(G138:G140)</f>
        <v>0</v>
      </c>
      <c r="H141" s="562">
        <f t="shared" ref="H141:T141" si="44">SUM(H138:H140)</f>
        <v>0</v>
      </c>
      <c r="I141" s="562">
        <f t="shared" si="44"/>
        <v>0</v>
      </c>
      <c r="J141" s="562">
        <f t="shared" si="44"/>
        <v>0</v>
      </c>
      <c r="K141" s="562">
        <f t="shared" si="44"/>
        <v>0</v>
      </c>
      <c r="L141" s="562">
        <f t="shared" si="44"/>
        <v>0</v>
      </c>
      <c r="M141" s="562">
        <f t="shared" si="44"/>
        <v>0</v>
      </c>
      <c r="N141" s="562">
        <f t="shared" si="44"/>
        <v>0</v>
      </c>
      <c r="O141" s="562">
        <f t="shared" si="44"/>
        <v>0</v>
      </c>
      <c r="P141" s="562">
        <f t="shared" si="44"/>
        <v>0</v>
      </c>
      <c r="Q141" s="562">
        <f t="shared" si="44"/>
        <v>0</v>
      </c>
      <c r="R141" s="562">
        <f t="shared" si="44"/>
        <v>0</v>
      </c>
      <c r="S141" s="562">
        <f t="shared" si="44"/>
        <v>0</v>
      </c>
      <c r="T141" s="563">
        <f t="shared" si="44"/>
        <v>0</v>
      </c>
    </row>
    <row r="142" spans="1:20" ht="80.150000000000006" customHeight="1" outlineLevel="1" thickBot="1" x14ac:dyDescent="0.4">
      <c r="A142" s="355"/>
      <c r="B142" s="355"/>
      <c r="C142" s="355"/>
      <c r="D142" s="487"/>
      <c r="E142" s="487"/>
      <c r="F142" s="487"/>
      <c r="G142" s="487"/>
      <c r="H142" s="487"/>
      <c r="I142" s="487"/>
      <c r="J142" s="487"/>
      <c r="K142" s="487"/>
      <c r="L142" s="487"/>
      <c r="M142" s="487"/>
      <c r="N142" s="487"/>
      <c r="O142" s="487"/>
      <c r="P142" s="487"/>
      <c r="Q142" s="487"/>
      <c r="R142" s="487"/>
      <c r="S142" s="487"/>
      <c r="T142" s="487"/>
    </row>
    <row r="143" spans="1:20" ht="80.150000000000006" customHeight="1" outlineLevel="1" thickBot="1" x14ac:dyDescent="0.4">
      <c r="A143" s="355"/>
      <c r="B143" s="355"/>
      <c r="C143" s="355"/>
      <c r="D143" s="577" t="s">
        <v>902</v>
      </c>
      <c r="E143" s="578" t="s">
        <v>995</v>
      </c>
      <c r="F143" s="578"/>
      <c r="G143" s="579">
        <v>2021</v>
      </c>
      <c r="H143" s="579">
        <v>2022</v>
      </c>
      <c r="I143" s="579">
        <v>2023</v>
      </c>
      <c r="J143" s="579">
        <v>2024</v>
      </c>
      <c r="K143" s="579">
        <v>2025</v>
      </c>
      <c r="L143" s="579">
        <v>2026</v>
      </c>
      <c r="M143" s="579">
        <v>2027</v>
      </c>
      <c r="N143" s="579">
        <v>2028</v>
      </c>
      <c r="O143" s="579">
        <v>2029</v>
      </c>
      <c r="P143" s="579">
        <v>2030</v>
      </c>
      <c r="Q143" s="579">
        <v>2035</v>
      </c>
      <c r="R143" s="579">
        <v>2040</v>
      </c>
      <c r="S143" s="579">
        <v>2045</v>
      </c>
      <c r="T143" s="580">
        <v>2050</v>
      </c>
    </row>
    <row r="144" spans="1:20" ht="80.150000000000006" customHeight="1" outlineLevel="1" x14ac:dyDescent="0.35">
      <c r="A144" s="355"/>
      <c r="B144" s="355"/>
      <c r="C144" s="355"/>
      <c r="D144" s="498" t="s">
        <v>302</v>
      </c>
      <c r="E144" s="556">
        <f>H144/$G$25</f>
        <v>0</v>
      </c>
      <c r="F144" s="556" t="s">
        <v>1029</v>
      </c>
      <c r="G144" s="500">
        <f>'Calcolo baseline'!I116</f>
        <v>0</v>
      </c>
      <c r="H144" s="500">
        <f>'Calcolo baseline'!J116</f>
        <v>0</v>
      </c>
      <c r="I144" s="558">
        <f t="shared" ref="I144:I150" si="45">$E144*I$25*VLOOKUP($F144,$F$39:$T$46,I$47,FALSE)</f>
        <v>0</v>
      </c>
      <c r="J144" s="558">
        <f t="shared" ref="J144:T150" si="46">$E144*J$25*VLOOKUP($F144,$F$39:$T$46,J$47,FALSE)</f>
        <v>0</v>
      </c>
      <c r="K144" s="558">
        <f t="shared" si="46"/>
        <v>0</v>
      </c>
      <c r="L144" s="558">
        <f t="shared" si="46"/>
        <v>0</v>
      </c>
      <c r="M144" s="558">
        <f t="shared" si="46"/>
        <v>0</v>
      </c>
      <c r="N144" s="558">
        <f t="shared" si="46"/>
        <v>0</v>
      </c>
      <c r="O144" s="558">
        <f t="shared" si="46"/>
        <v>0</v>
      </c>
      <c r="P144" s="558">
        <f t="shared" si="46"/>
        <v>0</v>
      </c>
      <c r="Q144" s="558">
        <f t="shared" si="46"/>
        <v>0</v>
      </c>
      <c r="R144" s="558">
        <f t="shared" si="46"/>
        <v>0</v>
      </c>
      <c r="S144" s="558">
        <f t="shared" si="46"/>
        <v>0</v>
      </c>
      <c r="T144" s="559">
        <f t="shared" si="46"/>
        <v>0</v>
      </c>
    </row>
    <row r="145" spans="1:22" ht="80.150000000000006" customHeight="1" outlineLevel="1" x14ac:dyDescent="0.35">
      <c r="A145" s="355"/>
      <c r="B145" s="355"/>
      <c r="C145" s="355"/>
      <c r="D145" s="498" t="s">
        <v>303</v>
      </c>
      <c r="E145" s="556">
        <f t="shared" ref="E145:E150" si="47">H145/$G$25</f>
        <v>0</v>
      </c>
      <c r="F145" s="556" t="s">
        <v>1029</v>
      </c>
      <c r="G145" s="500">
        <f>'Calcolo baseline'!I117</f>
        <v>0</v>
      </c>
      <c r="H145" s="500">
        <f>'Calcolo baseline'!J117</f>
        <v>0</v>
      </c>
      <c r="I145" s="558">
        <f t="shared" si="45"/>
        <v>0</v>
      </c>
      <c r="J145" s="558">
        <f t="shared" si="46"/>
        <v>0</v>
      </c>
      <c r="K145" s="558">
        <f t="shared" si="46"/>
        <v>0</v>
      </c>
      <c r="L145" s="558">
        <f t="shared" si="46"/>
        <v>0</v>
      </c>
      <c r="M145" s="558">
        <f t="shared" si="46"/>
        <v>0</v>
      </c>
      <c r="N145" s="558">
        <f t="shared" si="46"/>
        <v>0</v>
      </c>
      <c r="O145" s="558">
        <f t="shared" si="46"/>
        <v>0</v>
      </c>
      <c r="P145" s="558">
        <f t="shared" si="46"/>
        <v>0</v>
      </c>
      <c r="Q145" s="558">
        <f t="shared" si="46"/>
        <v>0</v>
      </c>
      <c r="R145" s="558">
        <f t="shared" si="46"/>
        <v>0</v>
      </c>
      <c r="S145" s="558">
        <f t="shared" si="46"/>
        <v>0</v>
      </c>
      <c r="T145" s="559">
        <f t="shared" si="46"/>
        <v>0</v>
      </c>
    </row>
    <row r="146" spans="1:22" ht="80.150000000000006" customHeight="1" outlineLevel="1" x14ac:dyDescent="0.35">
      <c r="A146" s="355"/>
      <c r="B146" s="355"/>
      <c r="C146" s="355"/>
      <c r="D146" s="498" t="s">
        <v>304</v>
      </c>
      <c r="E146" s="556">
        <f t="shared" si="47"/>
        <v>0</v>
      </c>
      <c r="F146" s="556" t="s">
        <v>1029</v>
      </c>
      <c r="G146" s="500">
        <f>'Calcolo baseline'!I118</f>
        <v>0</v>
      </c>
      <c r="H146" s="500">
        <f>'Calcolo baseline'!J118</f>
        <v>0</v>
      </c>
      <c r="I146" s="558">
        <f t="shared" si="45"/>
        <v>0</v>
      </c>
      <c r="J146" s="558">
        <f t="shared" si="46"/>
        <v>0</v>
      </c>
      <c r="K146" s="558">
        <f t="shared" si="46"/>
        <v>0</v>
      </c>
      <c r="L146" s="558">
        <f t="shared" si="46"/>
        <v>0</v>
      </c>
      <c r="M146" s="558">
        <f t="shared" si="46"/>
        <v>0</v>
      </c>
      <c r="N146" s="558">
        <f t="shared" si="46"/>
        <v>0</v>
      </c>
      <c r="O146" s="558">
        <f t="shared" si="46"/>
        <v>0</v>
      </c>
      <c r="P146" s="558">
        <f t="shared" si="46"/>
        <v>0</v>
      </c>
      <c r="Q146" s="558">
        <f t="shared" si="46"/>
        <v>0</v>
      </c>
      <c r="R146" s="558">
        <f t="shared" si="46"/>
        <v>0</v>
      </c>
      <c r="S146" s="558">
        <f t="shared" si="46"/>
        <v>0</v>
      </c>
      <c r="T146" s="559">
        <f t="shared" si="46"/>
        <v>0</v>
      </c>
    </row>
    <row r="147" spans="1:22" ht="80.150000000000006" customHeight="1" outlineLevel="1" x14ac:dyDescent="0.35">
      <c r="A147" s="355"/>
      <c r="B147" s="355"/>
      <c r="C147" s="355"/>
      <c r="D147" s="498" t="s">
        <v>305</v>
      </c>
      <c r="E147" s="556">
        <f t="shared" si="47"/>
        <v>0</v>
      </c>
      <c r="F147" s="556" t="s">
        <v>1029</v>
      </c>
      <c r="G147" s="500">
        <f>'Calcolo baseline'!I119</f>
        <v>0</v>
      </c>
      <c r="H147" s="500">
        <f>'Calcolo baseline'!J119</f>
        <v>0</v>
      </c>
      <c r="I147" s="558">
        <f t="shared" si="45"/>
        <v>0</v>
      </c>
      <c r="J147" s="558">
        <f t="shared" si="46"/>
        <v>0</v>
      </c>
      <c r="K147" s="558">
        <f t="shared" si="46"/>
        <v>0</v>
      </c>
      <c r="L147" s="558">
        <f t="shared" si="46"/>
        <v>0</v>
      </c>
      <c r="M147" s="558">
        <f t="shared" si="46"/>
        <v>0</v>
      </c>
      <c r="N147" s="558">
        <f t="shared" si="46"/>
        <v>0</v>
      </c>
      <c r="O147" s="558">
        <f t="shared" si="46"/>
        <v>0</v>
      </c>
      <c r="P147" s="558">
        <f t="shared" si="46"/>
        <v>0</v>
      </c>
      <c r="Q147" s="558">
        <f t="shared" si="46"/>
        <v>0</v>
      </c>
      <c r="R147" s="558">
        <f t="shared" si="46"/>
        <v>0</v>
      </c>
      <c r="S147" s="558">
        <f t="shared" si="46"/>
        <v>0</v>
      </c>
      <c r="T147" s="559">
        <f t="shared" si="46"/>
        <v>0</v>
      </c>
    </row>
    <row r="148" spans="1:22" ht="80.150000000000006" customHeight="1" outlineLevel="1" x14ac:dyDescent="0.35">
      <c r="A148" s="355"/>
      <c r="B148" s="355"/>
      <c r="C148" s="355"/>
      <c r="D148" s="498" t="s">
        <v>306</v>
      </c>
      <c r="E148" s="556">
        <f t="shared" si="47"/>
        <v>0</v>
      </c>
      <c r="F148" s="556" t="s">
        <v>1029</v>
      </c>
      <c r="G148" s="500">
        <f>'Calcolo baseline'!I120</f>
        <v>0</v>
      </c>
      <c r="H148" s="500">
        <f>'Calcolo baseline'!J120</f>
        <v>0</v>
      </c>
      <c r="I148" s="558">
        <f t="shared" si="45"/>
        <v>0</v>
      </c>
      <c r="J148" s="558">
        <f t="shared" si="46"/>
        <v>0</v>
      </c>
      <c r="K148" s="558">
        <f t="shared" si="46"/>
        <v>0</v>
      </c>
      <c r="L148" s="558">
        <f t="shared" si="46"/>
        <v>0</v>
      </c>
      <c r="M148" s="558">
        <f t="shared" si="46"/>
        <v>0</v>
      </c>
      <c r="N148" s="558">
        <f t="shared" si="46"/>
        <v>0</v>
      </c>
      <c r="O148" s="558">
        <f t="shared" si="46"/>
        <v>0</v>
      </c>
      <c r="P148" s="558">
        <f t="shared" si="46"/>
        <v>0</v>
      </c>
      <c r="Q148" s="558">
        <f t="shared" si="46"/>
        <v>0</v>
      </c>
      <c r="R148" s="558">
        <f t="shared" si="46"/>
        <v>0</v>
      </c>
      <c r="S148" s="558">
        <f t="shared" si="46"/>
        <v>0</v>
      </c>
      <c r="T148" s="559">
        <f t="shared" si="46"/>
        <v>0</v>
      </c>
    </row>
    <row r="149" spans="1:22" ht="80.150000000000006" customHeight="1" outlineLevel="1" x14ac:dyDescent="0.35">
      <c r="A149" s="355"/>
      <c r="B149" s="355"/>
      <c r="C149" s="355"/>
      <c r="D149" s="498" t="s">
        <v>894</v>
      </c>
      <c r="E149" s="556">
        <f t="shared" si="47"/>
        <v>0</v>
      </c>
      <c r="F149" s="556" t="s">
        <v>1029</v>
      </c>
      <c r="G149" s="500">
        <f>'Calcolo baseline'!I121</f>
        <v>0</v>
      </c>
      <c r="H149" s="500">
        <f>'Calcolo baseline'!J121</f>
        <v>0</v>
      </c>
      <c r="I149" s="558">
        <f t="shared" si="45"/>
        <v>0</v>
      </c>
      <c r="J149" s="558">
        <f t="shared" si="46"/>
        <v>0</v>
      </c>
      <c r="K149" s="558">
        <f t="shared" si="46"/>
        <v>0</v>
      </c>
      <c r="L149" s="558">
        <f t="shared" si="46"/>
        <v>0</v>
      </c>
      <c r="M149" s="558">
        <f t="shared" si="46"/>
        <v>0</v>
      </c>
      <c r="N149" s="558">
        <f t="shared" si="46"/>
        <v>0</v>
      </c>
      <c r="O149" s="558">
        <f t="shared" si="46"/>
        <v>0</v>
      </c>
      <c r="P149" s="558">
        <f t="shared" si="46"/>
        <v>0</v>
      </c>
      <c r="Q149" s="558">
        <f t="shared" si="46"/>
        <v>0</v>
      </c>
      <c r="R149" s="558">
        <f t="shared" si="46"/>
        <v>0</v>
      </c>
      <c r="S149" s="558">
        <f t="shared" si="46"/>
        <v>0</v>
      </c>
      <c r="T149" s="559">
        <f t="shared" si="46"/>
        <v>0</v>
      </c>
    </row>
    <row r="150" spans="1:22" ht="80.150000000000006" customHeight="1" outlineLevel="1" thickBot="1" x14ac:dyDescent="0.4">
      <c r="A150" s="355"/>
      <c r="B150" s="355"/>
      <c r="C150" s="355"/>
      <c r="D150" s="498" t="s">
        <v>895</v>
      </c>
      <c r="E150" s="556">
        <f t="shared" si="47"/>
        <v>0</v>
      </c>
      <c r="F150" s="556" t="s">
        <v>1029</v>
      </c>
      <c r="G150" s="500">
        <f>'Calcolo baseline'!I122</f>
        <v>0</v>
      </c>
      <c r="H150" s="500">
        <f>'Calcolo baseline'!J122</f>
        <v>0</v>
      </c>
      <c r="I150" s="558">
        <f t="shared" si="45"/>
        <v>0</v>
      </c>
      <c r="J150" s="558">
        <f t="shared" si="46"/>
        <v>0</v>
      </c>
      <c r="K150" s="558">
        <f t="shared" si="46"/>
        <v>0</v>
      </c>
      <c r="L150" s="558">
        <f t="shared" si="46"/>
        <v>0</v>
      </c>
      <c r="M150" s="558">
        <f t="shared" si="46"/>
        <v>0</v>
      </c>
      <c r="N150" s="558">
        <f t="shared" si="46"/>
        <v>0</v>
      </c>
      <c r="O150" s="558">
        <f t="shared" si="46"/>
        <v>0</v>
      </c>
      <c r="P150" s="558">
        <f t="shared" si="46"/>
        <v>0</v>
      </c>
      <c r="Q150" s="558">
        <f t="shared" si="46"/>
        <v>0</v>
      </c>
      <c r="R150" s="558">
        <f t="shared" si="46"/>
        <v>0</v>
      </c>
      <c r="S150" s="558">
        <f t="shared" si="46"/>
        <v>0</v>
      </c>
      <c r="T150" s="559">
        <f t="shared" si="46"/>
        <v>0</v>
      </c>
    </row>
    <row r="151" spans="1:22" ht="80.150000000000006" customHeight="1" outlineLevel="1" thickBot="1" x14ac:dyDescent="0.4">
      <c r="A151" s="355" t="s">
        <v>459</v>
      </c>
      <c r="B151" s="355"/>
      <c r="C151" s="355"/>
      <c r="D151" s="560" t="s">
        <v>307</v>
      </c>
      <c r="E151" s="561"/>
      <c r="F151" s="598"/>
      <c r="G151" s="562">
        <f t="shared" ref="G151:T151" si="48">SUM(G144:G150)</f>
        <v>0</v>
      </c>
      <c r="H151" s="562">
        <f t="shared" si="48"/>
        <v>0</v>
      </c>
      <c r="I151" s="562">
        <f t="shared" si="48"/>
        <v>0</v>
      </c>
      <c r="J151" s="562">
        <f t="shared" si="48"/>
        <v>0</v>
      </c>
      <c r="K151" s="562">
        <f t="shared" si="48"/>
        <v>0</v>
      </c>
      <c r="L151" s="562">
        <f t="shared" si="48"/>
        <v>0</v>
      </c>
      <c r="M151" s="562">
        <f t="shared" si="48"/>
        <v>0</v>
      </c>
      <c r="N151" s="562">
        <f t="shared" si="48"/>
        <v>0</v>
      </c>
      <c r="O151" s="562">
        <f t="shared" si="48"/>
        <v>0</v>
      </c>
      <c r="P151" s="562">
        <f t="shared" si="48"/>
        <v>0</v>
      </c>
      <c r="Q151" s="562">
        <f t="shared" si="48"/>
        <v>0</v>
      </c>
      <c r="R151" s="562">
        <f t="shared" si="48"/>
        <v>0</v>
      </c>
      <c r="S151" s="562">
        <f t="shared" si="48"/>
        <v>0</v>
      </c>
      <c r="T151" s="563">
        <f t="shared" si="48"/>
        <v>0</v>
      </c>
    </row>
    <row r="152" spans="1:22" ht="80.150000000000006" customHeight="1" outlineLevel="1" x14ac:dyDescent="0.35">
      <c r="D152" s="487"/>
      <c r="E152" s="487"/>
      <c r="F152" s="582"/>
      <c r="G152" s="582"/>
      <c r="H152" s="583"/>
      <c r="I152" s="487"/>
      <c r="J152" s="487"/>
      <c r="K152" s="487"/>
      <c r="L152" s="487"/>
      <c r="M152" s="487"/>
      <c r="N152" s="487"/>
      <c r="O152" s="487"/>
      <c r="P152" s="487"/>
      <c r="Q152" s="487"/>
      <c r="R152" s="487"/>
      <c r="S152" s="487"/>
      <c r="T152" s="487"/>
      <c r="U152" s="487"/>
      <c r="V152" s="487"/>
    </row>
    <row r="153" spans="1:22" ht="80.150000000000006" customHeight="1" x14ac:dyDescent="0.35">
      <c r="D153" s="487"/>
      <c r="E153" s="487"/>
      <c r="F153" s="582"/>
      <c r="G153" s="487"/>
      <c r="H153" s="487"/>
      <c r="I153" s="487"/>
      <c r="J153" s="487"/>
      <c r="K153" s="487"/>
      <c r="L153" s="487"/>
      <c r="M153" s="487"/>
      <c r="N153" s="487"/>
      <c r="O153" s="487"/>
      <c r="P153" s="487"/>
      <c r="Q153" s="487"/>
      <c r="R153" s="487"/>
      <c r="S153" s="487"/>
      <c r="T153" s="487"/>
      <c r="U153" s="487"/>
      <c r="V153" s="487"/>
    </row>
    <row r="154" spans="1:22" ht="80.150000000000006" customHeight="1" x14ac:dyDescent="0.35">
      <c r="D154" s="487"/>
      <c r="E154" s="487"/>
      <c r="F154" s="582"/>
      <c r="G154" s="487"/>
      <c r="H154" s="487"/>
      <c r="I154" s="487"/>
      <c r="J154" s="487"/>
      <c r="K154" s="487"/>
      <c r="L154" s="487"/>
      <c r="M154" s="487"/>
      <c r="N154" s="487"/>
      <c r="O154" s="487"/>
      <c r="P154" s="487"/>
      <c r="Q154" s="487"/>
      <c r="R154" s="487"/>
      <c r="S154" s="487"/>
      <c r="T154" s="487"/>
      <c r="U154" s="487"/>
      <c r="V154" s="487"/>
    </row>
    <row r="155" spans="1:22" ht="80.150000000000006" customHeight="1" x14ac:dyDescent="0.35">
      <c r="D155" s="487"/>
      <c r="E155" s="487"/>
      <c r="F155" s="582"/>
      <c r="G155" s="487"/>
      <c r="H155" s="487"/>
      <c r="I155" s="487"/>
      <c r="J155" s="487"/>
      <c r="K155" s="487"/>
      <c r="L155" s="487"/>
      <c r="M155" s="487"/>
      <c r="N155" s="487"/>
      <c r="O155" s="487"/>
      <c r="P155" s="487"/>
      <c r="Q155" s="487"/>
      <c r="R155" s="487"/>
      <c r="S155" s="487"/>
      <c r="T155" s="487"/>
      <c r="U155" s="487"/>
      <c r="V155" s="487"/>
    </row>
    <row r="156" spans="1:22" ht="80.150000000000006" customHeight="1" x14ac:dyDescent="0.35">
      <c r="D156" s="487"/>
      <c r="E156" s="487"/>
      <c r="F156" s="582"/>
      <c r="G156" s="487"/>
      <c r="H156" s="487"/>
      <c r="I156" s="487"/>
      <c r="J156" s="487"/>
      <c r="K156" s="487"/>
      <c r="L156" s="487"/>
      <c r="M156" s="487"/>
      <c r="N156" s="487"/>
      <c r="O156" s="487"/>
      <c r="P156" s="487"/>
      <c r="Q156" s="487"/>
      <c r="R156" s="487"/>
      <c r="S156" s="487"/>
      <c r="T156" s="487"/>
      <c r="U156" s="487"/>
      <c r="V156" s="487"/>
    </row>
    <row r="157" spans="1:22" ht="80.150000000000006" customHeight="1" x14ac:dyDescent="0.35">
      <c r="D157" s="487"/>
      <c r="E157" s="487"/>
      <c r="F157" s="582"/>
      <c r="G157" s="487"/>
      <c r="H157" s="487"/>
      <c r="I157" s="487"/>
      <c r="J157" s="487"/>
      <c r="K157" s="487"/>
      <c r="L157" s="487"/>
      <c r="M157" s="487"/>
      <c r="N157" s="487"/>
      <c r="O157" s="487"/>
      <c r="P157" s="487"/>
      <c r="Q157" s="487"/>
      <c r="R157" s="487"/>
      <c r="S157" s="487"/>
      <c r="T157" s="487"/>
      <c r="U157" s="487"/>
      <c r="V157" s="487"/>
    </row>
    <row r="158" spans="1:22" ht="80.150000000000006" customHeight="1" x14ac:dyDescent="0.35">
      <c r="D158" s="487"/>
      <c r="E158" s="487"/>
      <c r="F158" s="582"/>
      <c r="G158" s="487"/>
      <c r="H158" s="487"/>
      <c r="I158" s="487"/>
      <c r="J158" s="487"/>
      <c r="K158" s="487"/>
      <c r="L158" s="487"/>
      <c r="M158" s="487"/>
      <c r="N158" s="487"/>
      <c r="O158" s="487"/>
      <c r="P158" s="487"/>
      <c r="Q158" s="487"/>
      <c r="R158" s="487"/>
      <c r="S158" s="487"/>
      <c r="T158" s="487"/>
      <c r="U158" s="487"/>
      <c r="V158" s="487"/>
    </row>
    <row r="159" spans="1:22" ht="80.150000000000006" customHeight="1" x14ac:dyDescent="0.35">
      <c r="D159" s="487"/>
      <c r="E159" s="487"/>
      <c r="F159" s="582"/>
      <c r="G159" s="487"/>
      <c r="H159" s="487"/>
      <c r="I159" s="487"/>
      <c r="J159" s="487"/>
      <c r="K159" s="487"/>
      <c r="L159" s="487"/>
      <c r="M159" s="487"/>
      <c r="N159" s="487"/>
      <c r="O159" s="487"/>
      <c r="P159" s="487"/>
      <c r="Q159" s="487"/>
      <c r="R159" s="487"/>
      <c r="S159" s="487"/>
      <c r="T159" s="487"/>
      <c r="U159" s="487"/>
      <c r="V159" s="487"/>
    </row>
    <row r="160" spans="1:22" ht="80.150000000000006" customHeight="1" x14ac:dyDescent="0.35">
      <c r="D160" s="487"/>
      <c r="E160" s="487"/>
      <c r="F160" s="582"/>
      <c r="G160" s="487"/>
      <c r="H160" s="487"/>
      <c r="I160" s="487"/>
      <c r="J160" s="487"/>
      <c r="K160" s="487"/>
      <c r="L160" s="487"/>
      <c r="M160" s="487"/>
      <c r="N160" s="487"/>
      <c r="O160" s="487"/>
      <c r="P160" s="487"/>
      <c r="Q160" s="487"/>
      <c r="R160" s="487"/>
      <c r="S160" s="487"/>
      <c r="T160" s="487"/>
      <c r="U160" s="487"/>
      <c r="V160" s="487"/>
    </row>
    <row r="161" spans="4:22" ht="80.150000000000006" customHeight="1" x14ac:dyDescent="0.35">
      <c r="D161" s="487"/>
      <c r="E161" s="487"/>
      <c r="F161" s="582"/>
      <c r="G161" s="487"/>
      <c r="H161" s="487"/>
      <c r="I161" s="487"/>
      <c r="J161" s="487"/>
      <c r="K161" s="487"/>
      <c r="L161" s="487"/>
      <c r="M161" s="487"/>
      <c r="N161" s="487"/>
      <c r="O161" s="487"/>
      <c r="P161" s="487"/>
      <c r="Q161" s="487"/>
      <c r="R161" s="487"/>
      <c r="S161" s="487"/>
      <c r="T161" s="487"/>
      <c r="U161" s="487"/>
      <c r="V161" s="487"/>
    </row>
    <row r="162" spans="4:22" ht="80.150000000000006" customHeight="1" x14ac:dyDescent="0.35">
      <c r="D162" s="487"/>
      <c r="E162" s="487"/>
      <c r="F162" s="582"/>
      <c r="G162" s="487"/>
      <c r="H162" s="487"/>
      <c r="I162" s="487"/>
      <c r="J162" s="487"/>
      <c r="K162" s="487"/>
      <c r="L162" s="487"/>
      <c r="M162" s="487"/>
      <c r="N162" s="487"/>
      <c r="O162" s="487"/>
      <c r="P162" s="487"/>
      <c r="Q162" s="487"/>
      <c r="R162" s="487"/>
      <c r="S162" s="487"/>
      <c r="T162" s="487"/>
      <c r="U162" s="487"/>
      <c r="V162" s="487"/>
    </row>
    <row r="163" spans="4:22" ht="80.150000000000006" customHeight="1" x14ac:dyDescent="0.35">
      <c r="D163" s="487"/>
      <c r="E163" s="487"/>
      <c r="F163" s="582"/>
      <c r="G163" s="487"/>
      <c r="H163" s="487"/>
      <c r="I163" s="487"/>
      <c r="J163" s="487"/>
      <c r="K163" s="487"/>
      <c r="L163" s="487"/>
      <c r="M163" s="487"/>
      <c r="N163" s="487"/>
      <c r="O163" s="487"/>
      <c r="P163" s="487"/>
      <c r="Q163" s="487"/>
      <c r="R163" s="487"/>
      <c r="S163" s="487"/>
      <c r="T163" s="487"/>
      <c r="U163" s="487"/>
      <c r="V163" s="487"/>
    </row>
    <row r="164" spans="4:22" ht="80.150000000000006" customHeight="1" x14ac:dyDescent="0.35">
      <c r="D164" s="487"/>
      <c r="E164" s="487"/>
      <c r="F164" s="582"/>
      <c r="G164" s="487"/>
      <c r="H164" s="487"/>
      <c r="I164" s="487"/>
      <c r="J164" s="487"/>
      <c r="K164" s="487"/>
      <c r="L164" s="487"/>
      <c r="M164" s="487"/>
      <c r="N164" s="487"/>
      <c r="O164" s="487"/>
      <c r="P164" s="487"/>
      <c r="Q164" s="487"/>
      <c r="R164" s="487"/>
      <c r="S164" s="487"/>
      <c r="T164" s="487"/>
      <c r="U164" s="487"/>
      <c r="V164" s="487"/>
    </row>
    <row r="165" spans="4:22" ht="80.150000000000006" customHeight="1" x14ac:dyDescent="0.35">
      <c r="D165" s="487"/>
      <c r="E165" s="487"/>
      <c r="F165" s="582"/>
      <c r="G165" s="487"/>
      <c r="H165" s="487"/>
      <c r="I165" s="487"/>
      <c r="J165" s="487"/>
      <c r="K165" s="487"/>
      <c r="L165" s="487"/>
      <c r="M165" s="487"/>
      <c r="N165" s="487"/>
      <c r="O165" s="487"/>
      <c r="P165" s="487"/>
      <c r="Q165" s="487"/>
      <c r="R165" s="487"/>
      <c r="S165" s="487"/>
      <c r="T165" s="487"/>
      <c r="U165" s="487"/>
      <c r="V165" s="487"/>
    </row>
    <row r="166" spans="4:22" ht="80.150000000000006" customHeight="1" x14ac:dyDescent="0.35">
      <c r="D166" s="487"/>
      <c r="E166" s="487"/>
      <c r="F166" s="582"/>
      <c r="G166" s="487"/>
      <c r="H166" s="487"/>
      <c r="I166" s="487"/>
      <c r="J166" s="487"/>
      <c r="K166" s="487"/>
      <c r="L166" s="487"/>
      <c r="M166" s="487"/>
      <c r="N166" s="487"/>
      <c r="O166" s="487"/>
      <c r="P166" s="487"/>
      <c r="Q166" s="487"/>
      <c r="R166" s="487"/>
      <c r="S166" s="487"/>
      <c r="T166" s="487"/>
      <c r="U166" s="487"/>
      <c r="V166" s="487"/>
    </row>
    <row r="167" spans="4:22" ht="80.150000000000006" customHeight="1" x14ac:dyDescent="0.35">
      <c r="D167" s="487"/>
      <c r="E167" s="487"/>
      <c r="F167" s="582"/>
      <c r="G167" s="487"/>
      <c r="H167" s="487"/>
      <c r="I167" s="487"/>
      <c r="J167" s="487"/>
      <c r="K167" s="487"/>
      <c r="L167" s="487"/>
      <c r="M167" s="487"/>
      <c r="N167" s="487"/>
      <c r="O167" s="487"/>
      <c r="P167" s="487"/>
      <c r="Q167" s="487"/>
      <c r="R167" s="487"/>
      <c r="S167" s="487"/>
      <c r="T167" s="487"/>
      <c r="U167" s="487"/>
      <c r="V167" s="487"/>
    </row>
    <row r="168" spans="4:22" ht="80.150000000000006" customHeight="1" x14ac:dyDescent="0.35">
      <c r="D168" s="487"/>
      <c r="E168" s="487"/>
      <c r="F168" s="582"/>
      <c r="G168" s="487"/>
      <c r="H168" s="487"/>
      <c r="I168" s="487"/>
      <c r="J168" s="487"/>
      <c r="K168" s="487"/>
      <c r="L168" s="487"/>
      <c r="M168" s="487"/>
      <c r="N168" s="487"/>
      <c r="O168" s="487"/>
      <c r="P168" s="487"/>
      <c r="Q168" s="487"/>
      <c r="R168" s="487"/>
      <c r="S168" s="487"/>
      <c r="T168" s="487"/>
      <c r="U168" s="487"/>
      <c r="V168" s="487"/>
    </row>
    <row r="169" spans="4:22" ht="80.150000000000006" customHeight="1" x14ac:dyDescent="0.35">
      <c r="D169" s="487"/>
      <c r="E169" s="487"/>
      <c r="F169" s="582"/>
      <c r="G169" s="487"/>
      <c r="H169" s="487"/>
      <c r="I169" s="487"/>
      <c r="J169" s="487"/>
      <c r="K169" s="487"/>
      <c r="L169" s="487"/>
      <c r="M169" s="487"/>
      <c r="N169" s="487"/>
      <c r="O169" s="487"/>
      <c r="P169" s="487"/>
      <c r="Q169" s="487"/>
      <c r="R169" s="487"/>
      <c r="S169" s="487"/>
      <c r="T169" s="487"/>
      <c r="U169" s="487"/>
      <c r="V169" s="487"/>
    </row>
    <row r="170" spans="4:22" ht="80.150000000000006" customHeight="1" x14ac:dyDescent="0.35">
      <c r="D170" s="487"/>
      <c r="E170" s="487"/>
      <c r="F170" s="582"/>
      <c r="G170" s="487"/>
      <c r="H170" s="487"/>
      <c r="I170" s="487"/>
      <c r="J170" s="487"/>
      <c r="K170" s="487"/>
      <c r="L170" s="487"/>
      <c r="M170" s="487"/>
      <c r="N170" s="487"/>
      <c r="O170" s="487"/>
      <c r="P170" s="487"/>
      <c r="Q170" s="487"/>
      <c r="R170" s="487"/>
      <c r="S170" s="487"/>
      <c r="T170" s="487"/>
      <c r="U170" s="487"/>
      <c r="V170" s="487"/>
    </row>
    <row r="171" spans="4:22" ht="80.150000000000006" customHeight="1" x14ac:dyDescent="0.35">
      <c r="D171" s="487"/>
      <c r="E171" s="487"/>
      <c r="F171" s="582"/>
      <c r="G171" s="487"/>
      <c r="H171" s="487"/>
      <c r="I171" s="487"/>
      <c r="J171" s="487"/>
      <c r="K171" s="487"/>
      <c r="L171" s="487"/>
      <c r="M171" s="487"/>
      <c r="N171" s="487"/>
      <c r="O171" s="487"/>
      <c r="P171" s="487"/>
      <c r="Q171" s="487"/>
      <c r="R171" s="487"/>
      <c r="S171" s="487"/>
      <c r="T171" s="487"/>
      <c r="U171" s="487"/>
      <c r="V171" s="487"/>
    </row>
    <row r="172" spans="4:22" ht="80.150000000000006" customHeight="1" x14ac:dyDescent="0.35">
      <c r="D172" s="487"/>
      <c r="E172" s="487"/>
      <c r="F172" s="582"/>
      <c r="G172" s="487"/>
      <c r="H172" s="487"/>
      <c r="I172" s="487"/>
      <c r="J172" s="487"/>
      <c r="K172" s="487"/>
      <c r="L172" s="487"/>
      <c r="M172" s="487"/>
      <c r="N172" s="487"/>
      <c r="O172" s="487"/>
      <c r="P172" s="487"/>
      <c r="Q172" s="487"/>
      <c r="R172" s="487"/>
      <c r="S172" s="487"/>
      <c r="T172" s="487"/>
      <c r="U172" s="487"/>
      <c r="V172" s="487"/>
    </row>
    <row r="173" spans="4:22" ht="80.150000000000006" customHeight="1" x14ac:dyDescent="0.35">
      <c r="D173" s="487"/>
      <c r="E173" s="487"/>
      <c r="F173" s="582"/>
      <c r="G173" s="487"/>
      <c r="H173" s="487"/>
      <c r="I173" s="487"/>
      <c r="J173" s="487"/>
      <c r="K173" s="487"/>
      <c r="L173" s="487"/>
      <c r="M173" s="487"/>
      <c r="N173" s="487"/>
      <c r="O173" s="487"/>
      <c r="P173" s="487"/>
      <c r="Q173" s="487"/>
      <c r="R173" s="487"/>
      <c r="S173" s="487"/>
      <c r="T173" s="487"/>
      <c r="U173" s="487"/>
      <c r="V173" s="487"/>
    </row>
    <row r="174" spans="4:22" ht="80.150000000000006" customHeight="1" x14ac:dyDescent="0.35">
      <c r="D174" s="487"/>
      <c r="E174" s="487"/>
      <c r="F174" s="582"/>
      <c r="G174" s="487"/>
      <c r="H174" s="487"/>
      <c r="I174" s="487"/>
      <c r="J174" s="487"/>
      <c r="K174" s="487"/>
      <c r="L174" s="487"/>
      <c r="M174" s="487"/>
      <c r="N174" s="487"/>
      <c r="O174" s="487"/>
      <c r="P174" s="487"/>
      <c r="Q174" s="487"/>
      <c r="R174" s="487"/>
      <c r="S174" s="487"/>
      <c r="T174" s="487"/>
      <c r="U174" s="487"/>
      <c r="V174" s="487"/>
    </row>
    <row r="175" spans="4:22" ht="80.150000000000006" customHeight="1" x14ac:dyDescent="0.35">
      <c r="D175" s="487"/>
      <c r="E175" s="487"/>
      <c r="F175" s="582"/>
      <c r="G175" s="487"/>
      <c r="H175" s="487"/>
      <c r="I175" s="487"/>
      <c r="J175" s="487"/>
      <c r="K175" s="487"/>
      <c r="L175" s="487"/>
      <c r="M175" s="487"/>
      <c r="N175" s="487"/>
      <c r="O175" s="487"/>
      <c r="P175" s="487"/>
      <c r="Q175" s="487"/>
      <c r="R175" s="487"/>
      <c r="S175" s="487"/>
      <c r="T175" s="487"/>
      <c r="U175" s="487"/>
      <c r="V175" s="487"/>
    </row>
    <row r="176" spans="4:22" ht="80.150000000000006" customHeight="1" x14ac:dyDescent="0.35">
      <c r="D176" s="487"/>
      <c r="E176" s="487"/>
      <c r="F176" s="582"/>
      <c r="G176" s="487"/>
      <c r="H176" s="487"/>
      <c r="I176" s="487"/>
      <c r="J176" s="487"/>
      <c r="K176" s="487"/>
      <c r="L176" s="487"/>
      <c r="M176" s="487"/>
      <c r="N176" s="487"/>
      <c r="O176" s="487"/>
      <c r="P176" s="487"/>
      <c r="Q176" s="487"/>
      <c r="R176" s="487"/>
      <c r="S176" s="487"/>
      <c r="T176" s="487"/>
      <c r="U176" s="487"/>
      <c r="V176" s="487"/>
    </row>
    <row r="177" spans="4:22" ht="80.150000000000006" customHeight="1" x14ac:dyDescent="0.35">
      <c r="D177" s="487"/>
      <c r="E177" s="487"/>
      <c r="F177" s="582"/>
      <c r="G177" s="487"/>
      <c r="H177" s="487"/>
      <c r="I177" s="487"/>
      <c r="J177" s="487"/>
      <c r="K177" s="487"/>
      <c r="L177" s="487"/>
      <c r="M177" s="487"/>
      <c r="N177" s="487"/>
      <c r="O177" s="487"/>
      <c r="P177" s="487"/>
      <c r="Q177" s="487"/>
      <c r="R177" s="487"/>
      <c r="S177" s="487"/>
      <c r="T177" s="487"/>
      <c r="U177" s="487"/>
      <c r="V177" s="487"/>
    </row>
    <row r="178" spans="4:22" ht="80.150000000000006" customHeight="1" x14ac:dyDescent="0.35">
      <c r="D178" s="487"/>
      <c r="E178" s="487"/>
      <c r="F178" s="582"/>
      <c r="G178" s="487"/>
      <c r="H178" s="487"/>
      <c r="I178" s="487"/>
      <c r="J178" s="487"/>
      <c r="K178" s="487"/>
      <c r="L178" s="487"/>
      <c r="M178" s="487"/>
      <c r="N178" s="487"/>
      <c r="O178" s="487"/>
      <c r="P178" s="487"/>
      <c r="Q178" s="487"/>
      <c r="R178" s="487"/>
      <c r="S178" s="487"/>
      <c r="T178" s="487"/>
      <c r="U178" s="487"/>
      <c r="V178" s="487"/>
    </row>
    <row r="179" spans="4:22" ht="80.150000000000006" customHeight="1" x14ac:dyDescent="0.35">
      <c r="D179" s="487"/>
      <c r="E179" s="487"/>
      <c r="F179" s="582"/>
      <c r="G179" s="487"/>
      <c r="H179" s="487"/>
      <c r="I179" s="487"/>
      <c r="J179" s="487"/>
      <c r="K179" s="487"/>
      <c r="L179" s="487"/>
      <c r="M179" s="487"/>
      <c r="N179" s="487"/>
      <c r="O179" s="487"/>
      <c r="P179" s="487"/>
      <c r="Q179" s="487"/>
      <c r="R179" s="487"/>
      <c r="S179" s="487"/>
      <c r="T179" s="487"/>
      <c r="U179" s="487"/>
      <c r="V179" s="487"/>
    </row>
    <row r="180" spans="4:22" ht="80.150000000000006" customHeight="1" x14ac:dyDescent="0.35">
      <c r="D180" s="487"/>
      <c r="E180" s="487"/>
      <c r="F180" s="582"/>
      <c r="G180" s="487"/>
      <c r="H180" s="487"/>
      <c r="I180" s="487"/>
      <c r="J180" s="487"/>
      <c r="K180" s="487"/>
      <c r="L180" s="487"/>
      <c r="M180" s="487"/>
      <c r="N180" s="487"/>
      <c r="O180" s="487"/>
      <c r="P180" s="487"/>
      <c r="Q180" s="487"/>
      <c r="R180" s="487"/>
      <c r="S180" s="487"/>
      <c r="T180" s="487"/>
      <c r="U180" s="487"/>
      <c r="V180" s="487"/>
    </row>
    <row r="181" spans="4:22" ht="80.150000000000006" customHeight="1" x14ac:dyDescent="0.35">
      <c r="D181" s="487"/>
      <c r="E181" s="487"/>
      <c r="F181" s="582"/>
      <c r="G181" s="487"/>
      <c r="H181" s="487"/>
      <c r="I181" s="487"/>
      <c r="J181" s="487"/>
      <c r="K181" s="487"/>
      <c r="L181" s="487"/>
      <c r="M181" s="487"/>
      <c r="N181" s="487"/>
      <c r="O181" s="487"/>
      <c r="P181" s="487"/>
      <c r="Q181" s="487"/>
      <c r="R181" s="487"/>
      <c r="S181" s="487"/>
      <c r="T181" s="487"/>
      <c r="U181" s="487"/>
      <c r="V181" s="487"/>
    </row>
    <row r="182" spans="4:22" ht="80.150000000000006" customHeight="1" x14ac:dyDescent="0.35">
      <c r="D182" s="487"/>
      <c r="E182" s="487"/>
      <c r="F182" s="582"/>
      <c r="G182" s="487"/>
      <c r="H182" s="487"/>
      <c r="I182" s="487"/>
      <c r="J182" s="487"/>
      <c r="K182" s="487"/>
      <c r="L182" s="487"/>
      <c r="M182" s="487"/>
      <c r="N182" s="487"/>
      <c r="O182" s="487"/>
      <c r="P182" s="487"/>
      <c r="Q182" s="487"/>
      <c r="R182" s="487"/>
      <c r="S182" s="487"/>
      <c r="T182" s="487"/>
      <c r="U182" s="487"/>
      <c r="V182" s="487"/>
    </row>
    <row r="183" spans="4:22" ht="80.150000000000006" customHeight="1" x14ac:dyDescent="0.35">
      <c r="D183" s="487"/>
      <c r="E183" s="487"/>
      <c r="F183" s="582"/>
      <c r="G183" s="487"/>
      <c r="H183" s="487"/>
      <c r="I183" s="487"/>
      <c r="J183" s="487"/>
      <c r="K183" s="487"/>
      <c r="L183" s="487"/>
      <c r="M183" s="487"/>
      <c r="N183" s="487"/>
      <c r="O183" s="487"/>
      <c r="P183" s="487"/>
      <c r="Q183" s="487"/>
      <c r="R183" s="487"/>
      <c r="S183" s="487"/>
      <c r="T183" s="487"/>
      <c r="U183" s="487"/>
      <c r="V183" s="487"/>
    </row>
    <row r="184" spans="4:22" ht="80.150000000000006" customHeight="1" x14ac:dyDescent="0.35">
      <c r="D184" s="487"/>
      <c r="E184" s="487"/>
      <c r="F184" s="582"/>
      <c r="G184" s="487"/>
      <c r="H184" s="487"/>
      <c r="I184" s="487"/>
      <c r="J184" s="487"/>
      <c r="K184" s="487"/>
      <c r="L184" s="487"/>
      <c r="M184" s="487"/>
      <c r="N184" s="487"/>
      <c r="O184" s="487"/>
      <c r="P184" s="487"/>
      <c r="Q184" s="487"/>
      <c r="R184" s="487"/>
      <c r="S184" s="487"/>
      <c r="T184" s="487"/>
      <c r="U184" s="487"/>
      <c r="V184" s="487"/>
    </row>
    <row r="185" spans="4:22" ht="80.150000000000006" customHeight="1" x14ac:dyDescent="0.35">
      <c r="D185" s="487"/>
      <c r="E185" s="487"/>
      <c r="F185" s="582"/>
      <c r="G185" s="487"/>
      <c r="H185" s="487"/>
      <c r="I185" s="487"/>
      <c r="J185" s="487"/>
      <c r="K185" s="487"/>
      <c r="L185" s="487"/>
      <c r="M185" s="487"/>
      <c r="N185" s="487"/>
      <c r="O185" s="487"/>
      <c r="P185" s="487"/>
      <c r="Q185" s="487"/>
      <c r="R185" s="487"/>
      <c r="S185" s="487"/>
      <c r="T185" s="487"/>
      <c r="U185" s="487"/>
      <c r="V185" s="487"/>
    </row>
    <row r="186" spans="4:22" ht="80.150000000000006" customHeight="1" x14ac:dyDescent="0.35">
      <c r="D186" s="487"/>
      <c r="E186" s="487"/>
      <c r="F186" s="582"/>
      <c r="G186" s="487"/>
      <c r="H186" s="487"/>
      <c r="I186" s="487"/>
      <c r="J186" s="487"/>
      <c r="K186" s="487"/>
      <c r="L186" s="487"/>
      <c r="M186" s="487"/>
      <c r="N186" s="487"/>
      <c r="O186" s="487"/>
      <c r="P186" s="487"/>
      <c r="Q186" s="487"/>
      <c r="R186" s="487"/>
      <c r="S186" s="487"/>
      <c r="T186" s="487"/>
      <c r="U186" s="487"/>
      <c r="V186" s="487"/>
    </row>
    <row r="187" spans="4:22" ht="80.150000000000006" customHeight="1" x14ac:dyDescent="0.35">
      <c r="D187" s="487"/>
      <c r="E187" s="487"/>
      <c r="F187" s="582"/>
      <c r="G187" s="487"/>
      <c r="H187" s="487"/>
      <c r="I187" s="487"/>
      <c r="J187" s="487"/>
      <c r="K187" s="487"/>
      <c r="L187" s="487"/>
      <c r="M187" s="487"/>
      <c r="N187" s="487"/>
      <c r="O187" s="487"/>
      <c r="P187" s="487"/>
      <c r="Q187" s="487"/>
      <c r="R187" s="487"/>
      <c r="S187" s="487"/>
      <c r="T187" s="487"/>
      <c r="U187" s="487"/>
      <c r="V187" s="487"/>
    </row>
    <row r="188" spans="4:22" ht="80.150000000000006" customHeight="1" x14ac:dyDescent="0.35">
      <c r="D188" s="487"/>
      <c r="E188" s="487"/>
      <c r="F188" s="582"/>
      <c r="G188" s="487"/>
      <c r="H188" s="487"/>
      <c r="I188" s="487"/>
      <c r="J188" s="487"/>
      <c r="K188" s="487"/>
      <c r="L188" s="487"/>
      <c r="M188" s="487"/>
      <c r="N188" s="487"/>
      <c r="O188" s="487"/>
      <c r="P188" s="487"/>
      <c r="Q188" s="487"/>
      <c r="R188" s="487"/>
      <c r="S188" s="487"/>
      <c r="T188" s="487"/>
      <c r="U188" s="487"/>
      <c r="V188" s="487"/>
    </row>
    <row r="189" spans="4:22" ht="27" x14ac:dyDescent="0.35">
      <c r="D189" s="487"/>
      <c r="E189" s="487"/>
      <c r="F189" s="582"/>
      <c r="G189" s="487"/>
      <c r="H189" s="487"/>
      <c r="I189" s="487"/>
      <c r="J189" s="487"/>
      <c r="K189" s="487"/>
      <c r="L189" s="487"/>
      <c r="M189" s="487"/>
      <c r="N189" s="487"/>
      <c r="O189" s="487"/>
      <c r="P189" s="487"/>
      <c r="Q189" s="487"/>
      <c r="R189" s="487"/>
      <c r="S189" s="487"/>
      <c r="T189" s="487"/>
      <c r="U189" s="487"/>
      <c r="V189" s="487"/>
    </row>
    <row r="190" spans="4:22" ht="27" x14ac:dyDescent="0.35">
      <c r="D190" s="487"/>
      <c r="E190" s="487"/>
      <c r="F190" s="582"/>
      <c r="G190" s="487"/>
      <c r="H190" s="487"/>
      <c r="I190" s="487"/>
      <c r="J190" s="487"/>
      <c r="K190" s="487"/>
      <c r="L190" s="487"/>
      <c r="M190" s="487"/>
      <c r="N190" s="487"/>
      <c r="O190" s="487"/>
      <c r="P190" s="487"/>
      <c r="Q190" s="487"/>
      <c r="R190" s="487"/>
      <c r="S190" s="487"/>
      <c r="T190" s="487"/>
      <c r="U190" s="487"/>
      <c r="V190" s="487"/>
    </row>
    <row r="191" spans="4:22" ht="27" x14ac:dyDescent="0.35">
      <c r="D191" s="487"/>
      <c r="E191" s="487"/>
      <c r="F191" s="582"/>
      <c r="G191" s="487"/>
      <c r="H191" s="487"/>
      <c r="I191" s="487"/>
      <c r="J191" s="487"/>
      <c r="K191" s="487"/>
      <c r="L191" s="487"/>
      <c r="M191" s="487"/>
      <c r="N191" s="487"/>
      <c r="O191" s="487"/>
      <c r="P191" s="487"/>
      <c r="Q191" s="487"/>
      <c r="R191" s="487"/>
      <c r="S191" s="487"/>
      <c r="T191" s="487"/>
      <c r="U191" s="487"/>
      <c r="V191" s="487"/>
    </row>
    <row r="192" spans="4:22" ht="27" x14ac:dyDescent="0.35">
      <c r="D192" s="487"/>
      <c r="E192" s="487"/>
      <c r="F192" s="582"/>
      <c r="G192" s="487"/>
      <c r="H192" s="487"/>
      <c r="I192" s="487"/>
      <c r="J192" s="487"/>
      <c r="K192" s="487"/>
      <c r="L192" s="487"/>
      <c r="M192" s="487"/>
      <c r="N192" s="487"/>
      <c r="O192" s="487"/>
      <c r="P192" s="487"/>
      <c r="Q192" s="487"/>
      <c r="R192" s="487"/>
      <c r="S192" s="487"/>
      <c r="T192" s="487"/>
      <c r="U192" s="487"/>
      <c r="V192" s="487"/>
    </row>
    <row r="193" spans="4:22" ht="27" x14ac:dyDescent="0.35">
      <c r="D193" s="487"/>
      <c r="E193" s="487"/>
      <c r="F193" s="582"/>
      <c r="G193" s="487"/>
      <c r="H193" s="487"/>
      <c r="I193" s="487"/>
      <c r="J193" s="487"/>
      <c r="K193" s="487"/>
      <c r="L193" s="487"/>
      <c r="M193" s="487"/>
      <c r="N193" s="487"/>
      <c r="O193" s="487"/>
      <c r="P193" s="487"/>
      <c r="Q193" s="487"/>
      <c r="R193" s="487"/>
      <c r="S193" s="487"/>
      <c r="T193" s="487"/>
      <c r="U193" s="487"/>
      <c r="V193" s="487"/>
    </row>
    <row r="194" spans="4:22" ht="27" x14ac:dyDescent="0.35">
      <c r="D194" s="487"/>
      <c r="E194" s="487"/>
      <c r="F194" s="582"/>
      <c r="G194" s="487"/>
      <c r="H194" s="487"/>
      <c r="I194" s="487"/>
      <c r="J194" s="487"/>
      <c r="K194" s="487"/>
      <c r="L194" s="487"/>
      <c r="M194" s="487"/>
      <c r="N194" s="487"/>
      <c r="O194" s="487"/>
      <c r="P194" s="487"/>
      <c r="Q194" s="487"/>
      <c r="R194" s="487"/>
      <c r="S194" s="487"/>
      <c r="T194" s="487"/>
      <c r="U194" s="487"/>
      <c r="V194" s="487"/>
    </row>
    <row r="195" spans="4:22" ht="27" x14ac:dyDescent="0.35">
      <c r="D195" s="487"/>
      <c r="E195" s="487"/>
      <c r="F195" s="582"/>
      <c r="G195" s="487"/>
      <c r="H195" s="487"/>
      <c r="I195" s="487"/>
      <c r="J195" s="487"/>
      <c r="K195" s="487"/>
      <c r="L195" s="487"/>
      <c r="M195" s="487"/>
      <c r="N195" s="487"/>
      <c r="O195" s="487"/>
      <c r="P195" s="487"/>
      <c r="Q195" s="487"/>
      <c r="R195" s="487"/>
      <c r="S195" s="487"/>
      <c r="T195" s="487"/>
      <c r="U195" s="487"/>
      <c r="V195" s="487"/>
    </row>
    <row r="196" spans="4:22" ht="27" x14ac:dyDescent="0.35">
      <c r="D196" s="487"/>
      <c r="E196" s="487"/>
      <c r="F196" s="582"/>
      <c r="G196" s="487"/>
      <c r="H196" s="487"/>
      <c r="I196" s="487"/>
      <c r="J196" s="487"/>
      <c r="K196" s="487"/>
      <c r="L196" s="487"/>
      <c r="M196" s="487"/>
      <c r="N196" s="487"/>
      <c r="O196" s="487"/>
      <c r="P196" s="487"/>
      <c r="Q196" s="487"/>
      <c r="R196" s="487"/>
      <c r="S196" s="487"/>
      <c r="T196" s="487"/>
      <c r="U196" s="487"/>
      <c r="V196" s="487"/>
    </row>
    <row r="197" spans="4:22" ht="27" x14ac:dyDescent="0.35">
      <c r="D197" s="487"/>
      <c r="E197" s="487"/>
      <c r="F197" s="582"/>
      <c r="G197" s="487"/>
      <c r="H197" s="487"/>
      <c r="I197" s="487"/>
      <c r="J197" s="487"/>
      <c r="K197" s="487"/>
      <c r="L197" s="487"/>
      <c r="M197" s="487"/>
      <c r="N197" s="487"/>
      <c r="O197" s="487"/>
      <c r="P197" s="487"/>
      <c r="Q197" s="487"/>
      <c r="R197" s="487"/>
      <c r="S197" s="487"/>
      <c r="T197" s="487"/>
      <c r="U197" s="487"/>
      <c r="V197" s="487"/>
    </row>
    <row r="198" spans="4:22" ht="27" x14ac:dyDescent="0.35">
      <c r="D198" s="487"/>
      <c r="E198" s="487"/>
      <c r="F198" s="582"/>
      <c r="G198" s="487"/>
      <c r="H198" s="487"/>
      <c r="I198" s="487"/>
      <c r="J198" s="487"/>
      <c r="K198" s="487"/>
      <c r="L198" s="487"/>
      <c r="M198" s="487"/>
      <c r="N198" s="487"/>
      <c r="O198" s="487"/>
      <c r="P198" s="487"/>
      <c r="Q198" s="487"/>
      <c r="R198" s="487"/>
      <c r="S198" s="487"/>
      <c r="T198" s="487"/>
      <c r="U198" s="487"/>
      <c r="V198" s="487"/>
    </row>
    <row r="199" spans="4:22" ht="27" x14ac:dyDescent="0.35">
      <c r="D199" s="487"/>
      <c r="E199" s="487"/>
      <c r="F199" s="582"/>
      <c r="G199" s="487"/>
      <c r="H199" s="487"/>
      <c r="I199" s="487"/>
      <c r="J199" s="487"/>
      <c r="K199" s="487"/>
      <c r="L199" s="487"/>
      <c r="M199" s="487"/>
      <c r="N199" s="487"/>
      <c r="O199" s="487"/>
      <c r="P199" s="487"/>
      <c r="Q199" s="487"/>
      <c r="R199" s="487"/>
      <c r="S199" s="487"/>
      <c r="T199" s="487"/>
      <c r="U199" s="487"/>
      <c r="V199" s="487"/>
    </row>
    <row r="200" spans="4:22" ht="27" x14ac:dyDescent="0.35">
      <c r="D200" s="487"/>
      <c r="E200" s="487"/>
      <c r="F200" s="582"/>
      <c r="G200" s="487"/>
      <c r="H200" s="487"/>
      <c r="I200" s="487"/>
      <c r="J200" s="487"/>
      <c r="K200" s="487"/>
      <c r="L200" s="487"/>
      <c r="M200" s="487"/>
      <c r="N200" s="487"/>
      <c r="O200" s="487"/>
      <c r="P200" s="487"/>
      <c r="Q200" s="487"/>
      <c r="R200" s="487"/>
      <c r="S200" s="487"/>
      <c r="T200" s="487"/>
      <c r="U200" s="487"/>
      <c r="V200" s="487"/>
    </row>
    <row r="201" spans="4:22" ht="27" x14ac:dyDescent="0.35">
      <c r="D201" s="487"/>
      <c r="E201" s="487"/>
      <c r="F201" s="582"/>
      <c r="G201" s="487"/>
      <c r="H201" s="487"/>
      <c r="I201" s="487"/>
      <c r="J201" s="487"/>
      <c r="K201" s="487"/>
      <c r="L201" s="487"/>
      <c r="M201" s="487"/>
      <c r="N201" s="487"/>
      <c r="O201" s="487"/>
      <c r="P201" s="487"/>
      <c r="Q201" s="487"/>
      <c r="R201" s="487"/>
      <c r="S201" s="487"/>
      <c r="T201" s="487"/>
      <c r="U201" s="487"/>
      <c r="V201" s="487"/>
    </row>
    <row r="202" spans="4:22" ht="27" x14ac:dyDescent="0.35">
      <c r="D202" s="487"/>
      <c r="E202" s="487"/>
      <c r="F202" s="582"/>
      <c r="G202" s="487"/>
      <c r="H202" s="487"/>
      <c r="I202" s="487"/>
      <c r="J202" s="487"/>
      <c r="K202" s="487"/>
      <c r="L202" s="487"/>
      <c r="M202" s="487"/>
      <c r="N202" s="487"/>
      <c r="O202" s="487"/>
      <c r="P202" s="487"/>
      <c r="Q202" s="487"/>
      <c r="R202" s="487"/>
      <c r="S202" s="487"/>
      <c r="T202" s="487"/>
      <c r="U202" s="487"/>
      <c r="V202" s="487"/>
    </row>
    <row r="203" spans="4:22" ht="27" x14ac:dyDescent="0.35">
      <c r="D203" s="487"/>
      <c r="E203" s="487"/>
      <c r="F203" s="582"/>
      <c r="G203" s="487"/>
      <c r="H203" s="487"/>
      <c r="I203" s="487"/>
      <c r="J203" s="487"/>
      <c r="K203" s="487"/>
      <c r="L203" s="487"/>
      <c r="M203" s="487"/>
      <c r="N203" s="487"/>
      <c r="O203" s="487"/>
      <c r="P203" s="487"/>
      <c r="Q203" s="487"/>
      <c r="R203" s="487"/>
      <c r="S203" s="487"/>
      <c r="T203" s="487"/>
      <c r="U203" s="487"/>
      <c r="V203" s="487"/>
    </row>
    <row r="204" spans="4:22" ht="27" x14ac:dyDescent="0.35">
      <c r="D204" s="487"/>
      <c r="E204" s="487"/>
      <c r="F204" s="582"/>
      <c r="G204" s="487"/>
      <c r="H204" s="487"/>
      <c r="I204" s="487"/>
      <c r="J204" s="487"/>
      <c r="K204" s="487"/>
      <c r="L204" s="487"/>
      <c r="M204" s="487"/>
      <c r="N204" s="487"/>
      <c r="O204" s="487"/>
      <c r="P204" s="487"/>
      <c r="Q204" s="487"/>
      <c r="R204" s="487"/>
      <c r="S204" s="487"/>
      <c r="T204" s="487"/>
      <c r="U204" s="487"/>
      <c r="V204" s="487"/>
    </row>
    <row r="205" spans="4:22" ht="27" x14ac:dyDescent="0.35">
      <c r="D205" s="487"/>
      <c r="E205" s="487"/>
      <c r="F205" s="582"/>
      <c r="G205" s="487"/>
      <c r="H205" s="487"/>
      <c r="I205" s="487"/>
      <c r="J205" s="487"/>
      <c r="K205" s="487"/>
      <c r="L205" s="487"/>
      <c r="M205" s="487"/>
      <c r="N205" s="487"/>
      <c r="O205" s="487"/>
      <c r="P205" s="487"/>
      <c r="Q205" s="487"/>
      <c r="R205" s="487"/>
      <c r="S205" s="487"/>
      <c r="T205" s="487"/>
      <c r="U205" s="487"/>
      <c r="V205" s="487"/>
    </row>
    <row r="206" spans="4:22" ht="27" x14ac:dyDescent="0.35">
      <c r="D206" s="487"/>
      <c r="E206" s="487"/>
      <c r="F206" s="582"/>
      <c r="G206" s="487"/>
      <c r="H206" s="487"/>
      <c r="I206" s="487"/>
      <c r="J206" s="487"/>
      <c r="K206" s="487"/>
      <c r="L206" s="487"/>
      <c r="M206" s="487"/>
      <c r="N206" s="487"/>
      <c r="O206" s="487"/>
      <c r="P206" s="487"/>
      <c r="Q206" s="487"/>
      <c r="R206" s="487"/>
      <c r="S206" s="487"/>
      <c r="T206" s="487"/>
      <c r="U206" s="487"/>
      <c r="V206" s="487"/>
    </row>
    <row r="207" spans="4:22" ht="27" x14ac:dyDescent="0.35">
      <c r="D207" s="487"/>
      <c r="E207" s="487"/>
      <c r="F207" s="582"/>
      <c r="G207" s="487"/>
      <c r="H207" s="487"/>
      <c r="I207" s="487"/>
      <c r="J207" s="487"/>
      <c r="K207" s="487"/>
      <c r="L207" s="487"/>
      <c r="M207" s="487"/>
      <c r="N207" s="487"/>
      <c r="O207" s="487"/>
      <c r="P207" s="487"/>
      <c r="Q207" s="487"/>
      <c r="R207" s="487"/>
      <c r="S207" s="487"/>
      <c r="T207" s="487"/>
      <c r="U207" s="487"/>
      <c r="V207" s="487"/>
    </row>
    <row r="208" spans="4:22" ht="27" x14ac:dyDescent="0.35">
      <c r="D208" s="487"/>
      <c r="E208" s="487"/>
      <c r="F208" s="582"/>
      <c r="G208" s="487"/>
      <c r="H208" s="487"/>
      <c r="I208" s="487"/>
      <c r="J208" s="487"/>
      <c r="K208" s="487"/>
      <c r="L208" s="487"/>
      <c r="M208" s="487"/>
      <c r="N208" s="487"/>
      <c r="O208" s="487"/>
      <c r="P208" s="487"/>
      <c r="Q208" s="487"/>
      <c r="R208" s="487"/>
      <c r="S208" s="487"/>
      <c r="T208" s="487"/>
      <c r="U208" s="487"/>
      <c r="V208" s="487"/>
    </row>
    <row r="209" spans="4:22" ht="27" x14ac:dyDescent="0.35">
      <c r="D209" s="487"/>
      <c r="E209" s="487"/>
      <c r="F209" s="582"/>
      <c r="G209" s="487"/>
      <c r="H209" s="487"/>
      <c r="I209" s="487"/>
      <c r="J209" s="487"/>
      <c r="K209" s="487"/>
      <c r="L209" s="487"/>
      <c r="M209" s="487"/>
      <c r="N209" s="487"/>
      <c r="O209" s="487"/>
      <c r="P209" s="487"/>
      <c r="Q209" s="487"/>
      <c r="R209" s="487"/>
      <c r="S209" s="487"/>
      <c r="T209" s="487"/>
      <c r="U209" s="487"/>
      <c r="V209" s="487"/>
    </row>
    <row r="210" spans="4:22" ht="27" x14ac:dyDescent="0.35">
      <c r="D210" s="487"/>
      <c r="E210" s="487"/>
      <c r="F210" s="582"/>
      <c r="G210" s="487"/>
      <c r="H210" s="487"/>
      <c r="I210" s="487"/>
      <c r="J210" s="487"/>
      <c r="K210" s="487"/>
      <c r="L210" s="487"/>
      <c r="M210" s="487"/>
      <c r="N210" s="487"/>
      <c r="O210" s="487"/>
      <c r="P210" s="487"/>
      <c r="Q210" s="487"/>
      <c r="R210" s="487"/>
      <c r="S210" s="487"/>
      <c r="T210" s="487"/>
      <c r="U210" s="487"/>
      <c r="V210" s="487"/>
    </row>
    <row r="211" spans="4:22" ht="27" x14ac:dyDescent="0.35">
      <c r="D211" s="487"/>
      <c r="E211" s="487"/>
      <c r="F211" s="582"/>
      <c r="G211" s="487"/>
      <c r="H211" s="487"/>
      <c r="I211" s="487"/>
      <c r="J211" s="487"/>
      <c r="K211" s="487"/>
      <c r="L211" s="487"/>
      <c r="M211" s="487"/>
      <c r="N211" s="487"/>
      <c r="O211" s="487"/>
      <c r="P211" s="487"/>
      <c r="Q211" s="487"/>
      <c r="R211" s="487"/>
      <c r="S211" s="487"/>
      <c r="T211" s="487"/>
      <c r="U211" s="487"/>
      <c r="V211" s="487"/>
    </row>
    <row r="212" spans="4:22" ht="27" x14ac:dyDescent="0.35">
      <c r="D212" s="487"/>
      <c r="E212" s="487"/>
      <c r="F212" s="582"/>
      <c r="G212" s="487"/>
      <c r="H212" s="487"/>
      <c r="I212" s="487"/>
      <c r="J212" s="487"/>
      <c r="K212" s="487"/>
      <c r="L212" s="487"/>
      <c r="M212" s="487"/>
      <c r="N212" s="487"/>
      <c r="O212" s="487"/>
      <c r="P212" s="487"/>
      <c r="Q212" s="487"/>
      <c r="R212" s="487"/>
      <c r="S212" s="487"/>
      <c r="T212" s="487"/>
      <c r="U212" s="487"/>
      <c r="V212" s="487"/>
    </row>
    <row r="213" spans="4:22" ht="27" x14ac:dyDescent="0.35">
      <c r="D213" s="487"/>
      <c r="E213" s="487"/>
      <c r="F213" s="582"/>
      <c r="G213" s="487"/>
      <c r="H213" s="487"/>
      <c r="I213" s="487"/>
      <c r="J213" s="487"/>
      <c r="K213" s="487"/>
      <c r="L213" s="487"/>
      <c r="M213" s="487"/>
      <c r="N213" s="487"/>
      <c r="O213" s="487"/>
      <c r="P213" s="487"/>
      <c r="Q213" s="487"/>
      <c r="R213" s="487"/>
      <c r="S213" s="487"/>
      <c r="T213" s="487"/>
      <c r="U213" s="487"/>
      <c r="V213" s="487"/>
    </row>
    <row r="214" spans="4:22" ht="27" x14ac:dyDescent="0.35">
      <c r="D214" s="487"/>
      <c r="E214" s="487"/>
      <c r="F214" s="582"/>
      <c r="G214" s="487"/>
      <c r="H214" s="487"/>
      <c r="I214" s="487"/>
      <c r="J214" s="487"/>
      <c r="K214" s="487"/>
      <c r="L214" s="487"/>
      <c r="M214" s="487"/>
      <c r="N214" s="487"/>
      <c r="O214" s="487"/>
      <c r="P214" s="487"/>
      <c r="Q214" s="487"/>
      <c r="R214" s="487"/>
      <c r="S214" s="487"/>
      <c r="T214" s="487"/>
      <c r="U214" s="487"/>
      <c r="V214" s="487"/>
    </row>
    <row r="215" spans="4:22" ht="27" x14ac:dyDescent="0.35">
      <c r="D215" s="487"/>
      <c r="E215" s="487"/>
      <c r="F215" s="582"/>
      <c r="G215" s="487"/>
      <c r="H215" s="487"/>
      <c r="I215" s="487"/>
      <c r="J215" s="487"/>
      <c r="K215" s="487"/>
      <c r="L215" s="487"/>
      <c r="M215" s="487"/>
      <c r="N215" s="487"/>
      <c r="O215" s="487"/>
      <c r="P215" s="487"/>
      <c r="Q215" s="487"/>
      <c r="R215" s="487"/>
      <c r="S215" s="487"/>
      <c r="T215" s="487"/>
      <c r="U215" s="487"/>
      <c r="V215" s="487"/>
    </row>
    <row r="216" spans="4:22" x14ac:dyDescent="0.35">
      <c r="F216" s="599"/>
    </row>
    <row r="217" spans="4:22" x14ac:dyDescent="0.35">
      <c r="F217" s="599"/>
    </row>
    <row r="218" spans="4:22" x14ac:dyDescent="0.35">
      <c r="F218" s="599"/>
    </row>
    <row r="219" spans="4:22" x14ac:dyDescent="0.35">
      <c r="F219" s="599"/>
    </row>
    <row r="220" spans="4:22" x14ac:dyDescent="0.35">
      <c r="F220" s="599"/>
    </row>
    <row r="221" spans="4:22" x14ac:dyDescent="0.35">
      <c r="F221" s="599"/>
    </row>
    <row r="222" spans="4:22" x14ac:dyDescent="0.35">
      <c r="F222" s="599"/>
    </row>
    <row r="223" spans="4:22" x14ac:dyDescent="0.35">
      <c r="F223" s="599"/>
    </row>
    <row r="224" spans="4:22" x14ac:dyDescent="0.35">
      <c r="F224" s="599"/>
    </row>
    <row r="225" spans="6:6" x14ac:dyDescent="0.35">
      <c r="F225" s="599"/>
    </row>
    <row r="226" spans="6:6" x14ac:dyDescent="0.35">
      <c r="F226" s="599"/>
    </row>
    <row r="227" spans="6:6" x14ac:dyDescent="0.35">
      <c r="F227" s="599"/>
    </row>
    <row r="228" spans="6:6" x14ac:dyDescent="0.35">
      <c r="F228" s="599"/>
    </row>
    <row r="229" spans="6:6" x14ac:dyDescent="0.35">
      <c r="F229" s="599"/>
    </row>
    <row r="230" spans="6:6" x14ac:dyDescent="0.35">
      <c r="F230" s="599"/>
    </row>
    <row r="231" spans="6:6" x14ac:dyDescent="0.35">
      <c r="F231" s="599"/>
    </row>
    <row r="232" spans="6:6" x14ac:dyDescent="0.35">
      <c r="F232" s="599"/>
    </row>
    <row r="233" spans="6:6" x14ac:dyDescent="0.35">
      <c r="F233" s="599"/>
    </row>
    <row r="234" spans="6:6" x14ac:dyDescent="0.35">
      <c r="F234" s="599"/>
    </row>
    <row r="235" spans="6:6" x14ac:dyDescent="0.35">
      <c r="F235" s="599"/>
    </row>
    <row r="236" spans="6:6" x14ac:dyDescent="0.35">
      <c r="F236" s="599"/>
    </row>
    <row r="237" spans="6:6" x14ac:dyDescent="0.35">
      <c r="F237" s="599"/>
    </row>
    <row r="238" spans="6:6" x14ac:dyDescent="0.35">
      <c r="F238" s="599"/>
    </row>
    <row r="239" spans="6:6" x14ac:dyDescent="0.35">
      <c r="F239" s="599"/>
    </row>
    <row r="240" spans="6:6" x14ac:dyDescent="0.35">
      <c r="F240" s="599"/>
    </row>
    <row r="241" spans="6:6" x14ac:dyDescent="0.35">
      <c r="F241" s="599"/>
    </row>
    <row r="242" spans="6:6" x14ac:dyDescent="0.35">
      <c r="F242" s="599"/>
    </row>
    <row r="243" spans="6:6" x14ac:dyDescent="0.35">
      <c r="F243" s="599"/>
    </row>
    <row r="244" spans="6:6" x14ac:dyDescent="0.35">
      <c r="F244" s="599"/>
    </row>
    <row r="245" spans="6:6" x14ac:dyDescent="0.35">
      <c r="F245" s="599"/>
    </row>
    <row r="246" spans="6:6" x14ac:dyDescent="0.35">
      <c r="F246" s="599"/>
    </row>
    <row r="247" spans="6:6" x14ac:dyDescent="0.35">
      <c r="F247" s="599"/>
    </row>
    <row r="248" spans="6:6" x14ac:dyDescent="0.35">
      <c r="F248" s="599"/>
    </row>
    <row r="249" spans="6:6" x14ac:dyDescent="0.35">
      <c r="F249" s="599"/>
    </row>
    <row r="250" spans="6:6" x14ac:dyDescent="0.35">
      <c r="F250" s="599"/>
    </row>
    <row r="251" spans="6:6" x14ac:dyDescent="0.35">
      <c r="F251" s="599"/>
    </row>
    <row r="252" spans="6:6" x14ac:dyDescent="0.35">
      <c r="F252" s="599"/>
    </row>
    <row r="253" spans="6:6" x14ac:dyDescent="0.35">
      <c r="F253" s="599"/>
    </row>
    <row r="254" spans="6:6" x14ac:dyDescent="0.35">
      <c r="F254" s="599"/>
    </row>
    <row r="255" spans="6:6" x14ac:dyDescent="0.35">
      <c r="F255" s="599"/>
    </row>
    <row r="256" spans="6:6" x14ac:dyDescent="0.35">
      <c r="F256" s="599"/>
    </row>
    <row r="257" spans="6:6" x14ac:dyDescent="0.35">
      <c r="F257" s="599"/>
    </row>
    <row r="258" spans="6:6" x14ac:dyDescent="0.35">
      <c r="F258" s="599"/>
    </row>
    <row r="259" spans="6:6" x14ac:dyDescent="0.35">
      <c r="F259" s="599"/>
    </row>
    <row r="260" spans="6:6" x14ac:dyDescent="0.35">
      <c r="F260" s="599"/>
    </row>
    <row r="261" spans="6:6" x14ac:dyDescent="0.35">
      <c r="F261" s="599"/>
    </row>
    <row r="262" spans="6:6" x14ac:dyDescent="0.35">
      <c r="F262" s="599"/>
    </row>
    <row r="263" spans="6:6" x14ac:dyDescent="0.35">
      <c r="F263" s="599"/>
    </row>
    <row r="264" spans="6:6" x14ac:dyDescent="0.35">
      <c r="F264" s="599"/>
    </row>
    <row r="265" spans="6:6" x14ac:dyDescent="0.35">
      <c r="F265" s="599"/>
    </row>
    <row r="266" spans="6:6" x14ac:dyDescent="0.35">
      <c r="F266" s="599"/>
    </row>
    <row r="267" spans="6:6" x14ac:dyDescent="0.35">
      <c r="F267" s="599"/>
    </row>
    <row r="268" spans="6:6" x14ac:dyDescent="0.35">
      <c r="F268" s="599"/>
    </row>
    <row r="269" spans="6:6" x14ac:dyDescent="0.35">
      <c r="F269" s="599"/>
    </row>
    <row r="270" spans="6:6" x14ac:dyDescent="0.35">
      <c r="F270" s="599"/>
    </row>
    <row r="271" spans="6:6" x14ac:dyDescent="0.35">
      <c r="F271" s="599"/>
    </row>
    <row r="272" spans="6:6" x14ac:dyDescent="0.35">
      <c r="F272" s="599"/>
    </row>
    <row r="273" spans="6:6" x14ac:dyDescent="0.35">
      <c r="F273" s="599"/>
    </row>
    <row r="274" spans="6:6" x14ac:dyDescent="0.35">
      <c r="F274" s="599"/>
    </row>
    <row r="275" spans="6:6" x14ac:dyDescent="0.35">
      <c r="F275" s="599"/>
    </row>
    <row r="276" spans="6:6" x14ac:dyDescent="0.35">
      <c r="F276" s="599"/>
    </row>
    <row r="277" spans="6:6" x14ac:dyDescent="0.35">
      <c r="F277" s="599"/>
    </row>
    <row r="278" spans="6:6" x14ac:dyDescent="0.35">
      <c r="F278" s="599"/>
    </row>
    <row r="279" spans="6:6" x14ac:dyDescent="0.35">
      <c r="F279" s="599"/>
    </row>
    <row r="280" spans="6:6" x14ac:dyDescent="0.35">
      <c r="F280" s="599"/>
    </row>
    <row r="281" spans="6:6" x14ac:dyDescent="0.35">
      <c r="F281" s="599"/>
    </row>
    <row r="282" spans="6:6" x14ac:dyDescent="0.35">
      <c r="F282" s="599"/>
    </row>
    <row r="283" spans="6:6" x14ac:dyDescent="0.35">
      <c r="F283" s="599"/>
    </row>
    <row r="284" spans="6:6" x14ac:dyDescent="0.35">
      <c r="F284" s="599"/>
    </row>
    <row r="285" spans="6:6" x14ac:dyDescent="0.35">
      <c r="F285" s="599"/>
    </row>
    <row r="286" spans="6:6" x14ac:dyDescent="0.35">
      <c r="F286" s="599"/>
    </row>
    <row r="287" spans="6:6" x14ac:dyDescent="0.35">
      <c r="F287" s="599"/>
    </row>
    <row r="288" spans="6:6" x14ac:dyDescent="0.35">
      <c r="F288" s="599"/>
    </row>
    <row r="289" spans="6:6" x14ac:dyDescent="0.35">
      <c r="F289" s="599"/>
    </row>
    <row r="290" spans="6:6" x14ac:dyDescent="0.35">
      <c r="F290" s="599"/>
    </row>
    <row r="291" spans="6:6" x14ac:dyDescent="0.35">
      <c r="F291" s="599"/>
    </row>
    <row r="292" spans="6:6" x14ac:dyDescent="0.35">
      <c r="F292" s="599"/>
    </row>
    <row r="293" spans="6:6" x14ac:dyDescent="0.35">
      <c r="F293" s="599"/>
    </row>
    <row r="294" spans="6:6" x14ac:dyDescent="0.35">
      <c r="F294" s="599"/>
    </row>
    <row r="295" spans="6:6" x14ac:dyDescent="0.35">
      <c r="F295" s="599"/>
    </row>
    <row r="296" spans="6:6" x14ac:dyDescent="0.35">
      <c r="F296" s="599"/>
    </row>
    <row r="297" spans="6:6" x14ac:dyDescent="0.35">
      <c r="F297" s="599"/>
    </row>
    <row r="298" spans="6:6" x14ac:dyDescent="0.35">
      <c r="F298" s="599"/>
    </row>
    <row r="299" spans="6:6" x14ac:dyDescent="0.35">
      <c r="F299" s="599"/>
    </row>
    <row r="300" spans="6:6" x14ac:dyDescent="0.35">
      <c r="F300" s="599"/>
    </row>
    <row r="301" spans="6:6" x14ac:dyDescent="0.35">
      <c r="F301" s="599"/>
    </row>
    <row r="302" spans="6:6" x14ac:dyDescent="0.35">
      <c r="F302" s="599"/>
    </row>
    <row r="303" spans="6:6" x14ac:dyDescent="0.35">
      <c r="F303" s="599"/>
    </row>
    <row r="304" spans="6:6" x14ac:dyDescent="0.35">
      <c r="F304" s="599"/>
    </row>
    <row r="305" spans="6:6" x14ac:dyDescent="0.35">
      <c r="F305" s="599"/>
    </row>
    <row r="306" spans="6:6" x14ac:dyDescent="0.35">
      <c r="F306" s="599"/>
    </row>
    <row r="307" spans="6:6" x14ac:dyDescent="0.35">
      <c r="F307" s="599"/>
    </row>
    <row r="308" spans="6:6" x14ac:dyDescent="0.35">
      <c r="F308" s="599"/>
    </row>
    <row r="309" spans="6:6" x14ac:dyDescent="0.35">
      <c r="F309" s="599"/>
    </row>
    <row r="310" spans="6:6" x14ac:dyDescent="0.35">
      <c r="F310" s="599"/>
    </row>
    <row r="311" spans="6:6" x14ac:dyDescent="0.35">
      <c r="F311" s="599"/>
    </row>
    <row r="312" spans="6:6" x14ac:dyDescent="0.35">
      <c r="F312" s="599"/>
    </row>
    <row r="313" spans="6:6" x14ac:dyDescent="0.35">
      <c r="F313" s="599"/>
    </row>
    <row r="314" spans="6:6" x14ac:dyDescent="0.35">
      <c r="F314" s="599"/>
    </row>
    <row r="315" spans="6:6" x14ac:dyDescent="0.35">
      <c r="F315" s="599"/>
    </row>
    <row r="316" spans="6:6" x14ac:dyDescent="0.35">
      <c r="F316" s="599"/>
    </row>
    <row r="317" spans="6:6" x14ac:dyDescent="0.35">
      <c r="F317" s="599"/>
    </row>
    <row r="318" spans="6:6" x14ac:dyDescent="0.35">
      <c r="F318" s="599"/>
    </row>
    <row r="319" spans="6:6" x14ac:dyDescent="0.35">
      <c r="F319" s="599"/>
    </row>
    <row r="320" spans="6:6" x14ac:dyDescent="0.35">
      <c r="F320" s="599"/>
    </row>
    <row r="321" spans="6:6" x14ac:dyDescent="0.35">
      <c r="F321" s="599"/>
    </row>
    <row r="322" spans="6:6" x14ac:dyDescent="0.35">
      <c r="F322" s="599"/>
    </row>
    <row r="323" spans="6:6" x14ac:dyDescent="0.35">
      <c r="F323" s="599"/>
    </row>
    <row r="324" spans="6:6" x14ac:dyDescent="0.35">
      <c r="F324" s="599"/>
    </row>
    <row r="325" spans="6:6" x14ac:dyDescent="0.35">
      <c r="F325" s="599"/>
    </row>
    <row r="326" spans="6:6" x14ac:dyDescent="0.35">
      <c r="F326" s="599"/>
    </row>
    <row r="327" spans="6:6" x14ac:dyDescent="0.35">
      <c r="F327" s="599"/>
    </row>
    <row r="328" spans="6:6" x14ac:dyDescent="0.35">
      <c r="F328" s="599"/>
    </row>
    <row r="329" spans="6:6" x14ac:dyDescent="0.35">
      <c r="F329" s="599"/>
    </row>
    <row r="330" spans="6:6" x14ac:dyDescent="0.35">
      <c r="F330" s="599"/>
    </row>
    <row r="331" spans="6:6" x14ac:dyDescent="0.35">
      <c r="F331" s="599"/>
    </row>
    <row r="332" spans="6:6" x14ac:dyDescent="0.35">
      <c r="F332" s="599"/>
    </row>
    <row r="333" spans="6:6" x14ac:dyDescent="0.35">
      <c r="F333" s="599"/>
    </row>
    <row r="334" spans="6:6" x14ac:dyDescent="0.35">
      <c r="F334" s="599"/>
    </row>
    <row r="335" spans="6:6" x14ac:dyDescent="0.35">
      <c r="F335" s="599"/>
    </row>
    <row r="336" spans="6:6" x14ac:dyDescent="0.35">
      <c r="F336" s="599"/>
    </row>
    <row r="337" spans="6:6" x14ac:dyDescent="0.35">
      <c r="F337" s="599"/>
    </row>
    <row r="338" spans="6:6" x14ac:dyDescent="0.35">
      <c r="F338" s="599"/>
    </row>
    <row r="339" spans="6:6" x14ac:dyDescent="0.35">
      <c r="F339" s="599"/>
    </row>
    <row r="340" spans="6:6" x14ac:dyDescent="0.35">
      <c r="F340" s="599"/>
    </row>
    <row r="341" spans="6:6" x14ac:dyDescent="0.35">
      <c r="F341" s="599"/>
    </row>
    <row r="342" spans="6:6" x14ac:dyDescent="0.35">
      <c r="F342" s="599"/>
    </row>
    <row r="343" spans="6:6" x14ac:dyDescent="0.35">
      <c r="F343" s="599"/>
    </row>
    <row r="344" spans="6:6" x14ac:dyDescent="0.35">
      <c r="F344" s="599"/>
    </row>
    <row r="345" spans="6:6" x14ac:dyDescent="0.35">
      <c r="F345" s="599"/>
    </row>
    <row r="346" spans="6:6" x14ac:dyDescent="0.35">
      <c r="F346" s="599"/>
    </row>
    <row r="347" spans="6:6" x14ac:dyDescent="0.35">
      <c r="F347" s="599"/>
    </row>
    <row r="348" spans="6:6" x14ac:dyDescent="0.35">
      <c r="F348" s="599"/>
    </row>
    <row r="349" spans="6:6" x14ac:dyDescent="0.35">
      <c r="F349" s="599"/>
    </row>
    <row r="350" spans="6:6" x14ac:dyDescent="0.35">
      <c r="F350" s="599"/>
    </row>
    <row r="351" spans="6:6" x14ac:dyDescent="0.35">
      <c r="F351" s="599"/>
    </row>
    <row r="352" spans="6:6" x14ac:dyDescent="0.35">
      <c r="F352" s="599"/>
    </row>
    <row r="353" spans="6:6" x14ac:dyDescent="0.35">
      <c r="F353" s="599"/>
    </row>
    <row r="354" spans="6:6" x14ac:dyDescent="0.35">
      <c r="F354" s="599"/>
    </row>
    <row r="355" spans="6:6" x14ac:dyDescent="0.35">
      <c r="F355" s="599"/>
    </row>
    <row r="356" spans="6:6" x14ac:dyDescent="0.35">
      <c r="F356" s="599"/>
    </row>
    <row r="357" spans="6:6" x14ac:dyDescent="0.35">
      <c r="F357" s="599"/>
    </row>
    <row r="358" spans="6:6" x14ac:dyDescent="0.35">
      <c r="F358" s="599"/>
    </row>
    <row r="359" spans="6:6" x14ac:dyDescent="0.35">
      <c r="F359" s="599"/>
    </row>
    <row r="360" spans="6:6" x14ac:dyDescent="0.35">
      <c r="F360" s="599"/>
    </row>
    <row r="361" spans="6:6" x14ac:dyDescent="0.35">
      <c r="F361" s="599"/>
    </row>
    <row r="362" spans="6:6" x14ac:dyDescent="0.35">
      <c r="F362" s="599"/>
    </row>
    <row r="363" spans="6:6" x14ac:dyDescent="0.35">
      <c r="F363" s="599"/>
    </row>
    <row r="364" spans="6:6" x14ac:dyDescent="0.35">
      <c r="F364" s="599"/>
    </row>
    <row r="365" spans="6:6" x14ac:dyDescent="0.35">
      <c r="F365" s="599"/>
    </row>
    <row r="366" spans="6:6" x14ac:dyDescent="0.35">
      <c r="F366" s="599"/>
    </row>
    <row r="367" spans="6:6" x14ac:dyDescent="0.35">
      <c r="F367" s="599"/>
    </row>
    <row r="368" spans="6:6" x14ac:dyDescent="0.35">
      <c r="F368" s="599"/>
    </row>
    <row r="369" spans="6:6" x14ac:dyDescent="0.35">
      <c r="F369" s="599"/>
    </row>
    <row r="370" spans="6:6" x14ac:dyDescent="0.35">
      <c r="F370" s="599"/>
    </row>
    <row r="371" spans="6:6" x14ac:dyDescent="0.35">
      <c r="F371" s="599"/>
    </row>
    <row r="372" spans="6:6" x14ac:dyDescent="0.35">
      <c r="F372" s="599"/>
    </row>
    <row r="373" spans="6:6" x14ac:dyDescent="0.35">
      <c r="F373" s="599"/>
    </row>
    <row r="374" spans="6:6" x14ac:dyDescent="0.35">
      <c r="F374" s="599"/>
    </row>
    <row r="375" spans="6:6" x14ac:dyDescent="0.35">
      <c r="F375" s="599"/>
    </row>
    <row r="376" spans="6:6" x14ac:dyDescent="0.35">
      <c r="F376" s="599"/>
    </row>
    <row r="377" spans="6:6" x14ac:dyDescent="0.35">
      <c r="F377" s="599"/>
    </row>
    <row r="378" spans="6:6" x14ac:dyDescent="0.35">
      <c r="F378" s="599"/>
    </row>
    <row r="379" spans="6:6" x14ac:dyDescent="0.35">
      <c r="F379" s="599"/>
    </row>
    <row r="380" spans="6:6" x14ac:dyDescent="0.35">
      <c r="F380" s="599"/>
    </row>
    <row r="381" spans="6:6" x14ac:dyDescent="0.35">
      <c r="F381" s="599"/>
    </row>
    <row r="382" spans="6:6" x14ac:dyDescent="0.35">
      <c r="F382" s="599"/>
    </row>
    <row r="383" spans="6:6" x14ac:dyDescent="0.35">
      <c r="F383" s="599"/>
    </row>
    <row r="384" spans="6:6" x14ac:dyDescent="0.35">
      <c r="F384" s="599"/>
    </row>
    <row r="385" spans="6:6" x14ac:dyDescent="0.35">
      <c r="F385" s="599"/>
    </row>
    <row r="386" spans="6:6" x14ac:dyDescent="0.35">
      <c r="F386" s="599"/>
    </row>
    <row r="387" spans="6:6" x14ac:dyDescent="0.35">
      <c r="F387" s="599"/>
    </row>
    <row r="388" spans="6:6" x14ac:dyDescent="0.35">
      <c r="F388" s="599"/>
    </row>
    <row r="389" spans="6:6" x14ac:dyDescent="0.35">
      <c r="F389" s="599"/>
    </row>
    <row r="390" spans="6:6" x14ac:dyDescent="0.35">
      <c r="F390" s="599"/>
    </row>
    <row r="391" spans="6:6" x14ac:dyDescent="0.35">
      <c r="F391" s="599"/>
    </row>
    <row r="392" spans="6:6" x14ac:dyDescent="0.35">
      <c r="F392" s="599"/>
    </row>
    <row r="393" spans="6:6" x14ac:dyDescent="0.35">
      <c r="F393" s="599"/>
    </row>
    <row r="394" spans="6:6" x14ac:dyDescent="0.35">
      <c r="F394" s="599"/>
    </row>
    <row r="395" spans="6:6" x14ac:dyDescent="0.35">
      <c r="F395" s="599"/>
    </row>
    <row r="396" spans="6:6" x14ac:dyDescent="0.35">
      <c r="F396" s="599"/>
    </row>
    <row r="397" spans="6:6" x14ac:dyDescent="0.35">
      <c r="F397" s="599"/>
    </row>
    <row r="398" spans="6:6" x14ac:dyDescent="0.35">
      <c r="F398" s="599"/>
    </row>
    <row r="399" spans="6:6" x14ac:dyDescent="0.35">
      <c r="F399" s="599"/>
    </row>
    <row r="400" spans="6:6" x14ac:dyDescent="0.35">
      <c r="F400" s="599"/>
    </row>
    <row r="401" spans="6:6" x14ac:dyDescent="0.35">
      <c r="F401" s="599"/>
    </row>
    <row r="402" spans="6:6" x14ac:dyDescent="0.35">
      <c r="F402" s="599"/>
    </row>
    <row r="403" spans="6:6" x14ac:dyDescent="0.35">
      <c r="F403" s="599"/>
    </row>
    <row r="404" spans="6:6" x14ac:dyDescent="0.35">
      <c r="F404" s="599"/>
    </row>
    <row r="405" spans="6:6" x14ac:dyDescent="0.35">
      <c r="F405" s="599"/>
    </row>
    <row r="406" spans="6:6" x14ac:dyDescent="0.35">
      <c r="F406" s="599"/>
    </row>
    <row r="407" spans="6:6" x14ac:dyDescent="0.35">
      <c r="F407" s="599"/>
    </row>
    <row r="408" spans="6:6" x14ac:dyDescent="0.35">
      <c r="F408" s="599"/>
    </row>
    <row r="409" spans="6:6" x14ac:dyDescent="0.35">
      <c r="F409" s="599"/>
    </row>
    <row r="410" spans="6:6" x14ac:dyDescent="0.35">
      <c r="F410" s="599"/>
    </row>
    <row r="411" spans="6:6" x14ac:dyDescent="0.35">
      <c r="F411" s="599"/>
    </row>
    <row r="412" spans="6:6" x14ac:dyDescent="0.35">
      <c r="F412" s="599"/>
    </row>
    <row r="413" spans="6:6" x14ac:dyDescent="0.35">
      <c r="F413" s="599"/>
    </row>
    <row r="414" spans="6:6" x14ac:dyDescent="0.35">
      <c r="F414" s="599"/>
    </row>
    <row r="415" spans="6:6" x14ac:dyDescent="0.35">
      <c r="F415" s="599"/>
    </row>
    <row r="416" spans="6:6" x14ac:dyDescent="0.35">
      <c r="F416" s="599"/>
    </row>
    <row r="417" spans="6:6" x14ac:dyDescent="0.35">
      <c r="F417" s="599"/>
    </row>
    <row r="418" spans="6:6" x14ac:dyDescent="0.35">
      <c r="F418" s="599"/>
    </row>
    <row r="419" spans="6:6" x14ac:dyDescent="0.35">
      <c r="F419" s="599"/>
    </row>
    <row r="420" spans="6:6" x14ac:dyDescent="0.35">
      <c r="F420" s="599"/>
    </row>
    <row r="421" spans="6:6" x14ac:dyDescent="0.35">
      <c r="F421" s="599"/>
    </row>
    <row r="422" spans="6:6" x14ac:dyDescent="0.35">
      <c r="F422" s="599"/>
    </row>
    <row r="423" spans="6:6" x14ac:dyDescent="0.35">
      <c r="F423" s="599"/>
    </row>
    <row r="424" spans="6:6" x14ac:dyDescent="0.35">
      <c r="F424" s="599"/>
    </row>
    <row r="425" spans="6:6" x14ac:dyDescent="0.35">
      <c r="F425" s="599"/>
    </row>
    <row r="426" spans="6:6" x14ac:dyDescent="0.35">
      <c r="F426" s="599"/>
    </row>
    <row r="427" spans="6:6" x14ac:dyDescent="0.35">
      <c r="F427" s="599"/>
    </row>
    <row r="428" spans="6:6" x14ac:dyDescent="0.35">
      <c r="F428" s="599"/>
    </row>
    <row r="429" spans="6:6" x14ac:dyDescent="0.35">
      <c r="F429" s="599"/>
    </row>
    <row r="430" spans="6:6" x14ac:dyDescent="0.35">
      <c r="F430" s="599"/>
    </row>
    <row r="431" spans="6:6" x14ac:dyDescent="0.35">
      <c r="F431" s="599"/>
    </row>
    <row r="432" spans="6:6" x14ac:dyDescent="0.35">
      <c r="F432" s="599"/>
    </row>
    <row r="433" spans="6:6" x14ac:dyDescent="0.35">
      <c r="F433" s="599"/>
    </row>
    <row r="434" spans="6:6" x14ac:dyDescent="0.35">
      <c r="F434" s="599"/>
    </row>
    <row r="435" spans="6:6" x14ac:dyDescent="0.35">
      <c r="F435" s="599"/>
    </row>
    <row r="436" spans="6:6" x14ac:dyDescent="0.35">
      <c r="F436" s="599"/>
    </row>
    <row r="437" spans="6:6" x14ac:dyDescent="0.35">
      <c r="F437" s="599"/>
    </row>
    <row r="438" spans="6:6" x14ac:dyDescent="0.35">
      <c r="F438" s="599"/>
    </row>
    <row r="439" spans="6:6" x14ac:dyDescent="0.35">
      <c r="F439" s="599"/>
    </row>
    <row r="440" spans="6:6" x14ac:dyDescent="0.35">
      <c r="F440" s="599"/>
    </row>
    <row r="441" spans="6:6" x14ac:dyDescent="0.35">
      <c r="F441" s="599"/>
    </row>
    <row r="442" spans="6:6" x14ac:dyDescent="0.35">
      <c r="F442" s="599"/>
    </row>
    <row r="443" spans="6:6" x14ac:dyDescent="0.35">
      <c r="F443" s="599"/>
    </row>
    <row r="444" spans="6:6" x14ac:dyDescent="0.35">
      <c r="F444" s="599"/>
    </row>
    <row r="445" spans="6:6" x14ac:dyDescent="0.35">
      <c r="F445" s="599"/>
    </row>
    <row r="446" spans="6:6" x14ac:dyDescent="0.35">
      <c r="F446" s="599"/>
    </row>
    <row r="447" spans="6:6" x14ac:dyDescent="0.35">
      <c r="F447" s="599"/>
    </row>
    <row r="448" spans="6:6" x14ac:dyDescent="0.35">
      <c r="F448" s="599"/>
    </row>
    <row r="449" spans="6:6" x14ac:dyDescent="0.35">
      <c r="F449" s="599"/>
    </row>
    <row r="450" spans="6:6" x14ac:dyDescent="0.35">
      <c r="F450" s="599"/>
    </row>
    <row r="451" spans="6:6" x14ac:dyDescent="0.35">
      <c r="F451" s="599"/>
    </row>
    <row r="452" spans="6:6" x14ac:dyDescent="0.35">
      <c r="F452" s="599"/>
    </row>
    <row r="453" spans="6:6" x14ac:dyDescent="0.35">
      <c r="F453" s="599"/>
    </row>
    <row r="454" spans="6:6" x14ac:dyDescent="0.35">
      <c r="F454" s="599"/>
    </row>
    <row r="455" spans="6:6" x14ac:dyDescent="0.35">
      <c r="F455" s="599"/>
    </row>
    <row r="456" spans="6:6" x14ac:dyDescent="0.35">
      <c r="F456" s="599"/>
    </row>
    <row r="457" spans="6:6" x14ac:dyDescent="0.35">
      <c r="F457" s="599"/>
    </row>
    <row r="458" spans="6:6" x14ac:dyDescent="0.35">
      <c r="F458" s="599"/>
    </row>
    <row r="459" spans="6:6" x14ac:dyDescent="0.35">
      <c r="F459" s="599"/>
    </row>
    <row r="460" spans="6:6" x14ac:dyDescent="0.35">
      <c r="F460" s="599"/>
    </row>
    <row r="461" spans="6:6" x14ac:dyDescent="0.35">
      <c r="F461" s="599"/>
    </row>
    <row r="462" spans="6:6" x14ac:dyDescent="0.35">
      <c r="F462" s="599"/>
    </row>
    <row r="463" spans="6:6" x14ac:dyDescent="0.35">
      <c r="F463" s="599"/>
    </row>
    <row r="464" spans="6:6" x14ac:dyDescent="0.35">
      <c r="F464" s="599"/>
    </row>
    <row r="465" spans="6:6" x14ac:dyDescent="0.35">
      <c r="F465" s="599"/>
    </row>
    <row r="466" spans="6:6" x14ac:dyDescent="0.35">
      <c r="F466" s="599"/>
    </row>
    <row r="467" spans="6:6" x14ac:dyDescent="0.35">
      <c r="F467" s="599"/>
    </row>
    <row r="468" spans="6:6" x14ac:dyDescent="0.35">
      <c r="F468" s="599"/>
    </row>
    <row r="469" spans="6:6" x14ac:dyDescent="0.35">
      <c r="F469" s="599"/>
    </row>
    <row r="470" spans="6:6" x14ac:dyDescent="0.35">
      <c r="F470" s="599"/>
    </row>
    <row r="471" spans="6:6" x14ac:dyDescent="0.35">
      <c r="F471" s="599"/>
    </row>
    <row r="472" spans="6:6" x14ac:dyDescent="0.35">
      <c r="F472" s="599"/>
    </row>
    <row r="473" spans="6:6" x14ac:dyDescent="0.35">
      <c r="F473" s="599"/>
    </row>
    <row r="474" spans="6:6" x14ac:dyDescent="0.35">
      <c r="F474" s="599"/>
    </row>
    <row r="475" spans="6:6" x14ac:dyDescent="0.35">
      <c r="F475" s="599"/>
    </row>
    <row r="476" spans="6:6" x14ac:dyDescent="0.35">
      <c r="F476" s="599"/>
    </row>
    <row r="477" spans="6:6" x14ac:dyDescent="0.35">
      <c r="F477" s="599"/>
    </row>
    <row r="478" spans="6:6" x14ac:dyDescent="0.35">
      <c r="F478" s="599"/>
    </row>
    <row r="479" spans="6:6" x14ac:dyDescent="0.35">
      <c r="F479" s="599"/>
    </row>
    <row r="480" spans="6:6" x14ac:dyDescent="0.35">
      <c r="F480" s="599"/>
    </row>
    <row r="481" spans="6:6" x14ac:dyDescent="0.35">
      <c r="F481" s="599"/>
    </row>
    <row r="482" spans="6:6" x14ac:dyDescent="0.35">
      <c r="F482" s="599"/>
    </row>
    <row r="483" spans="6:6" x14ac:dyDescent="0.35">
      <c r="F483" s="599"/>
    </row>
    <row r="484" spans="6:6" x14ac:dyDescent="0.35">
      <c r="F484" s="599"/>
    </row>
    <row r="485" spans="6:6" x14ac:dyDescent="0.35">
      <c r="F485" s="599"/>
    </row>
    <row r="486" spans="6:6" x14ac:dyDescent="0.35">
      <c r="F486" s="599"/>
    </row>
    <row r="487" spans="6:6" x14ac:dyDescent="0.35">
      <c r="F487" s="599"/>
    </row>
    <row r="488" spans="6:6" x14ac:dyDescent="0.35">
      <c r="F488" s="599"/>
    </row>
    <row r="489" spans="6:6" x14ac:dyDescent="0.35">
      <c r="F489" s="599"/>
    </row>
    <row r="490" spans="6:6" x14ac:dyDescent="0.35">
      <c r="F490" s="599"/>
    </row>
    <row r="491" spans="6:6" x14ac:dyDescent="0.35">
      <c r="F491" s="599"/>
    </row>
    <row r="492" spans="6:6" x14ac:dyDescent="0.35">
      <c r="F492" s="599"/>
    </row>
    <row r="493" spans="6:6" x14ac:dyDescent="0.35">
      <c r="F493" s="599"/>
    </row>
    <row r="494" spans="6:6" x14ac:dyDescent="0.35">
      <c r="F494" s="599"/>
    </row>
    <row r="495" spans="6:6" x14ac:dyDescent="0.35">
      <c r="F495" s="599"/>
    </row>
    <row r="496" spans="6:6" x14ac:dyDescent="0.35">
      <c r="F496" s="599"/>
    </row>
    <row r="497" spans="6:6" x14ac:dyDescent="0.35">
      <c r="F497" s="599"/>
    </row>
    <row r="498" spans="6:6" x14ac:dyDescent="0.35">
      <c r="F498" s="599"/>
    </row>
    <row r="499" spans="6:6" x14ac:dyDescent="0.35">
      <c r="F499" s="599"/>
    </row>
    <row r="500" spans="6:6" x14ac:dyDescent="0.35">
      <c r="F500" s="599"/>
    </row>
    <row r="501" spans="6:6" x14ac:dyDescent="0.35">
      <c r="F501" s="599"/>
    </row>
    <row r="502" spans="6:6" x14ac:dyDescent="0.35">
      <c r="F502" s="599"/>
    </row>
    <row r="503" spans="6:6" x14ac:dyDescent="0.35">
      <c r="F503" s="599"/>
    </row>
    <row r="504" spans="6:6" x14ac:dyDescent="0.35">
      <c r="F504" s="599"/>
    </row>
    <row r="505" spans="6:6" x14ac:dyDescent="0.35">
      <c r="F505" s="599"/>
    </row>
    <row r="506" spans="6:6" x14ac:dyDescent="0.35">
      <c r="F506" s="599"/>
    </row>
    <row r="507" spans="6:6" x14ac:dyDescent="0.35">
      <c r="F507" s="599"/>
    </row>
    <row r="508" spans="6:6" x14ac:dyDescent="0.35">
      <c r="F508" s="599"/>
    </row>
    <row r="509" spans="6:6" x14ac:dyDescent="0.35">
      <c r="F509" s="599"/>
    </row>
    <row r="510" spans="6:6" x14ac:dyDescent="0.35">
      <c r="F510" s="599"/>
    </row>
    <row r="511" spans="6:6" x14ac:dyDescent="0.35">
      <c r="F511" s="599"/>
    </row>
    <row r="512" spans="6:6" x14ac:dyDescent="0.35">
      <c r="F512" s="599"/>
    </row>
    <row r="513" spans="6:6" x14ac:dyDescent="0.35">
      <c r="F513" s="599"/>
    </row>
    <row r="514" spans="6:6" x14ac:dyDescent="0.35">
      <c r="F514" s="599"/>
    </row>
    <row r="515" spans="6:6" x14ac:dyDescent="0.35">
      <c r="F515" s="599"/>
    </row>
    <row r="516" spans="6:6" x14ac:dyDescent="0.35">
      <c r="F516" s="599"/>
    </row>
    <row r="517" spans="6:6" x14ac:dyDescent="0.35">
      <c r="F517" s="599"/>
    </row>
    <row r="518" spans="6:6" x14ac:dyDescent="0.35">
      <c r="F518" s="599"/>
    </row>
    <row r="519" spans="6:6" x14ac:dyDescent="0.35">
      <c r="F519" s="599"/>
    </row>
    <row r="520" spans="6:6" x14ac:dyDescent="0.35">
      <c r="F520" s="599"/>
    </row>
    <row r="521" spans="6:6" x14ac:dyDescent="0.35">
      <c r="F521" s="599"/>
    </row>
    <row r="522" spans="6:6" x14ac:dyDescent="0.35">
      <c r="F522" s="599"/>
    </row>
    <row r="523" spans="6:6" x14ac:dyDescent="0.35">
      <c r="F523" s="599"/>
    </row>
    <row r="524" spans="6:6" x14ac:dyDescent="0.35">
      <c r="F524" s="599"/>
    </row>
    <row r="525" spans="6:6" x14ac:dyDescent="0.35">
      <c r="F525" s="599"/>
    </row>
    <row r="526" spans="6:6" x14ac:dyDescent="0.35">
      <c r="F526" s="599"/>
    </row>
    <row r="527" spans="6:6" x14ac:dyDescent="0.35">
      <c r="F527" s="599"/>
    </row>
    <row r="528" spans="6:6" x14ac:dyDescent="0.35">
      <c r="F528" s="599"/>
    </row>
    <row r="529" spans="6:6" x14ac:dyDescent="0.35">
      <c r="F529" s="599"/>
    </row>
    <row r="530" spans="6:6" x14ac:dyDescent="0.35">
      <c r="F530" s="599"/>
    </row>
    <row r="531" spans="6:6" x14ac:dyDescent="0.35">
      <c r="F531" s="599"/>
    </row>
    <row r="532" spans="6:6" x14ac:dyDescent="0.35">
      <c r="F532" s="599"/>
    </row>
    <row r="533" spans="6:6" x14ac:dyDescent="0.35">
      <c r="F533" s="599"/>
    </row>
    <row r="534" spans="6:6" x14ac:dyDescent="0.35">
      <c r="F534" s="599"/>
    </row>
    <row r="535" spans="6:6" x14ac:dyDescent="0.35">
      <c r="F535" s="599"/>
    </row>
    <row r="536" spans="6:6" x14ac:dyDescent="0.35">
      <c r="F536" s="599"/>
    </row>
    <row r="537" spans="6:6" x14ac:dyDescent="0.35">
      <c r="F537" s="599"/>
    </row>
    <row r="538" spans="6:6" x14ac:dyDescent="0.35">
      <c r="F538" s="599"/>
    </row>
    <row r="539" spans="6:6" x14ac:dyDescent="0.35">
      <c r="F539" s="599"/>
    </row>
    <row r="540" spans="6:6" x14ac:dyDescent="0.35">
      <c r="F540" s="599"/>
    </row>
    <row r="541" spans="6:6" x14ac:dyDescent="0.35">
      <c r="F541" s="599"/>
    </row>
    <row r="542" spans="6:6" x14ac:dyDescent="0.35">
      <c r="F542" s="599"/>
    </row>
    <row r="543" spans="6:6" x14ac:dyDescent="0.35">
      <c r="F543" s="599"/>
    </row>
    <row r="544" spans="6:6" x14ac:dyDescent="0.35">
      <c r="F544" s="599"/>
    </row>
    <row r="545" spans="7:8" x14ac:dyDescent="0.35">
      <c r="G545" s="599"/>
      <c r="H545" s="599"/>
    </row>
    <row r="546" spans="7:8" x14ac:dyDescent="0.35">
      <c r="G546" s="599"/>
      <c r="H546" s="599"/>
    </row>
    <row r="547" spans="7:8" x14ac:dyDescent="0.35">
      <c r="G547" s="599"/>
      <c r="H547" s="599"/>
    </row>
    <row r="548" spans="7:8" x14ac:dyDescent="0.35">
      <c r="G548" s="599"/>
      <c r="H548" s="599"/>
    </row>
    <row r="549" spans="7:8" x14ac:dyDescent="0.35">
      <c r="G549" s="599"/>
      <c r="H549" s="599"/>
    </row>
    <row r="550" spans="7:8" x14ac:dyDescent="0.35">
      <c r="G550" s="599"/>
      <c r="H550" s="599"/>
    </row>
    <row r="551" spans="7:8" x14ac:dyDescent="0.35">
      <c r="G551" s="599"/>
      <c r="H551" s="599"/>
    </row>
    <row r="552" spans="7:8" x14ac:dyDescent="0.35">
      <c r="G552" s="599"/>
      <c r="H552" s="599"/>
    </row>
    <row r="553" spans="7:8" x14ac:dyDescent="0.35">
      <c r="G553" s="599"/>
      <c r="H553" s="599"/>
    </row>
    <row r="554" spans="7:8" x14ac:dyDescent="0.35">
      <c r="G554" s="599"/>
      <c r="H554" s="599"/>
    </row>
    <row r="555" spans="7:8" x14ac:dyDescent="0.35">
      <c r="G555" s="599"/>
      <c r="H555" s="599"/>
    </row>
    <row r="556" spans="7:8" x14ac:dyDescent="0.35">
      <c r="G556" s="599"/>
      <c r="H556" s="599"/>
    </row>
    <row r="557" spans="7:8" x14ac:dyDescent="0.35">
      <c r="G557" s="599"/>
      <c r="H557" s="599"/>
    </row>
    <row r="558" spans="7:8" x14ac:dyDescent="0.35">
      <c r="G558" s="599"/>
      <c r="H558" s="599"/>
    </row>
    <row r="559" spans="7:8" x14ac:dyDescent="0.35">
      <c r="G559" s="599"/>
      <c r="H559" s="599"/>
    </row>
    <row r="560" spans="7:8" x14ac:dyDescent="0.35">
      <c r="G560" s="599"/>
      <c r="H560" s="599"/>
    </row>
    <row r="561" spans="7:8" x14ac:dyDescent="0.35">
      <c r="G561" s="599"/>
      <c r="H561" s="599"/>
    </row>
    <row r="562" spans="7:8" x14ac:dyDescent="0.35">
      <c r="G562" s="599"/>
      <c r="H562" s="599"/>
    </row>
    <row r="563" spans="7:8" x14ac:dyDescent="0.35">
      <c r="G563" s="599"/>
      <c r="H563" s="599"/>
    </row>
    <row r="564" spans="7:8" x14ac:dyDescent="0.35">
      <c r="G564" s="599"/>
      <c r="H564" s="599"/>
    </row>
    <row r="565" spans="7:8" x14ac:dyDescent="0.35">
      <c r="G565" s="599"/>
      <c r="H565" s="599"/>
    </row>
  </sheetData>
  <sheetProtection algorithmName="SHA-512" hashValue="+OYAYfAQMS1CYxb4p0RXLh8vWWfYr9xP0vhhWPzDEymY/3IKM3WLHjff4hJ5hp8+FwE0AASigHmanO+TNl6mPQ==" saltValue="xQ3PQmgNbkzf4WjjfHuc5w==" spinCount="100000" sheet="1" formatCells="0" formatColumns="0" formatRows="0" insertColumns="0" insertRows="0" insertHyperlinks="0" deleteColumns="0" deleteRows="0" sort="0" autoFilter="0" pivotTables="0"/>
  <mergeCells count="11">
    <mergeCell ref="E5:F5"/>
    <mergeCell ref="E6:F6"/>
    <mergeCell ref="E7:F7"/>
    <mergeCell ref="E8:F8"/>
    <mergeCell ref="D25:F25"/>
    <mergeCell ref="D15:F15"/>
    <mergeCell ref="D10:F10"/>
    <mergeCell ref="D11:F11"/>
    <mergeCell ref="D12:F12"/>
    <mergeCell ref="D13:F13"/>
    <mergeCell ref="D19:F19"/>
  </mergeCells>
  <pageMargins left="0.23622047244094491" right="0.23622047244094491" top="0.74803149606299213" bottom="0.74803149606299213" header="0.31496062992125984" footer="0.31496062992125984"/>
  <pageSetup paperSize="9" scale="27" fitToHeight="0" orientation="landscape" r:id="rId1"/>
  <headerFooter>
    <oddHeader>&amp;L&amp;"Arial Narrow,Normale"&amp;14&amp;K002060&amp;D | &amp;T</oddHeader>
    <oddFooter>&amp;R&amp;"Arial Narrow,Normale"&amp;12&amp;K002060&amp;P /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1DE6B-9EC7-4287-98BC-8588D6F210DF}">
  <sheetPr>
    <pageSetUpPr fitToPage="1"/>
  </sheetPr>
  <dimension ref="A1:V10"/>
  <sheetViews>
    <sheetView showGridLines="0" topLeftCell="D1" zoomScale="40" zoomScaleNormal="40" workbookViewId="0">
      <selection activeCell="D5" sqref="D5"/>
    </sheetView>
  </sheetViews>
  <sheetFormatPr defaultColWidth="8.7265625" defaultRowHeight="14.5" x14ac:dyDescent="0.35"/>
  <cols>
    <col min="1" max="1" width="1.7265625" style="1" hidden="1" customWidth="1"/>
    <col min="2" max="3" width="1.7265625" style="355" hidden="1" customWidth="1"/>
    <col min="4" max="4" width="60.26953125" style="370" customWidth="1"/>
    <col min="5" max="5" width="25" style="372" customWidth="1"/>
    <col min="6" max="8" width="16.26953125" style="373" customWidth="1"/>
    <col min="9" max="9" width="23.26953125" style="374" customWidth="1"/>
    <col min="10" max="10" width="28.453125" style="375" customWidth="1"/>
    <col min="11" max="12" width="28.26953125" style="370" customWidth="1"/>
    <col min="13" max="14" width="28.7265625" style="376" customWidth="1"/>
    <col min="15" max="15" width="10.453125" style="355" customWidth="1"/>
    <col min="16" max="16384" width="8.7265625" style="1"/>
  </cols>
  <sheetData>
    <row r="1" spans="1:22" ht="55" customHeight="1" x14ac:dyDescent="0.35"/>
    <row r="2" spans="1:22" ht="55" customHeight="1" x14ac:dyDescent="0.35">
      <c r="E2" s="370"/>
      <c r="F2" s="370"/>
      <c r="G2" s="372"/>
      <c r="H2" s="689"/>
      <c r="I2" s="690"/>
      <c r="J2" s="691"/>
      <c r="K2" s="690"/>
      <c r="L2" s="690"/>
      <c r="M2" s="692"/>
    </row>
    <row r="3" spans="1:22" ht="20" x14ac:dyDescent="0.4">
      <c r="D3" s="379" t="s">
        <v>0</v>
      </c>
      <c r="E3" s="370"/>
      <c r="H3" s="693"/>
      <c r="I3" s="694"/>
      <c r="J3" s="694"/>
      <c r="K3" s="694"/>
      <c r="L3" s="694"/>
      <c r="M3" s="692"/>
    </row>
    <row r="4" spans="1:22" ht="23" thickBot="1" x14ac:dyDescent="0.5">
      <c r="E4" s="370"/>
      <c r="H4" s="693"/>
      <c r="I4" s="691"/>
      <c r="J4" s="695"/>
      <c r="K4" s="695"/>
      <c r="L4" s="695"/>
      <c r="M4" s="692"/>
    </row>
    <row r="5" spans="1:22" ht="30" customHeight="1" x14ac:dyDescent="0.4">
      <c r="D5" s="740" t="s">
        <v>2</v>
      </c>
      <c r="E5" s="741" t="str">
        <f>'Dati di Base'!C5</f>
        <v>Impresa ANCE</v>
      </c>
      <c r="F5" s="380"/>
      <c r="G5" s="380"/>
      <c r="H5" s="696"/>
      <c r="I5" s="697"/>
      <c r="J5" s="698"/>
      <c r="K5" s="698"/>
      <c r="L5" s="698"/>
      <c r="M5" s="699"/>
      <c r="N5" s="383"/>
    </row>
    <row r="6" spans="1:22" ht="30" customHeight="1" x14ac:dyDescent="0.4">
      <c r="D6" s="742" t="s">
        <v>4</v>
      </c>
      <c r="E6" s="743" t="str">
        <f>'Dati di Base'!C6</f>
        <v>018 580 909 86</v>
      </c>
      <c r="F6" s="380"/>
      <c r="G6" s="380"/>
      <c r="H6" s="696"/>
      <c r="I6" s="697"/>
      <c r="J6" s="698"/>
      <c r="K6" s="698"/>
      <c r="L6" s="698"/>
      <c r="M6" s="699"/>
      <c r="N6" s="383"/>
    </row>
    <row r="7" spans="1:22" ht="30" customHeight="1" x14ac:dyDescent="0.4">
      <c r="D7" s="742" t="str">
        <f>'Dati di Base'!B6</f>
        <v>Partita IVA</v>
      </c>
      <c r="E7" s="744">
        <f>'Dati di Base'!C7</f>
        <v>45049</v>
      </c>
      <c r="F7" s="380"/>
      <c r="G7" s="380"/>
      <c r="H7" s="696"/>
      <c r="I7" s="700"/>
      <c r="J7" s="701"/>
      <c r="K7" s="701"/>
      <c r="L7" s="701"/>
      <c r="M7" s="699"/>
      <c r="N7" s="383"/>
    </row>
    <row r="8" spans="1:22" ht="30" customHeight="1" thickBot="1" x14ac:dyDescent="0.45">
      <c r="D8" s="745" t="str">
        <f>'Dati di Base'!B7</f>
        <v>Data del calcolo</v>
      </c>
      <c r="E8" s="747" t="str">
        <f>'Dati di Base'!C8</f>
        <v>2021-2022</v>
      </c>
      <c r="F8" s="380"/>
      <c r="G8" s="380"/>
      <c r="H8" s="696"/>
      <c r="I8" s="702"/>
      <c r="J8" s="703"/>
      <c r="K8" s="704"/>
      <c r="L8" s="704"/>
      <c r="M8" s="705"/>
    </row>
    <row r="9" spans="1:22" ht="18" x14ac:dyDescent="0.4">
      <c r="D9" s="390"/>
      <c r="E9" s="394"/>
      <c r="F9" s="380"/>
      <c r="G9" s="380"/>
      <c r="H9" s="696"/>
      <c r="I9" s="706"/>
      <c r="J9" s="703"/>
      <c r="K9" s="704"/>
      <c r="L9" s="704"/>
      <c r="M9" s="705"/>
    </row>
    <row r="10" spans="1:22" s="376" customFormat="1" ht="15.5" x14ac:dyDescent="0.35">
      <c r="A10" s="1"/>
      <c r="B10" s="355"/>
      <c r="C10" s="355"/>
      <c r="D10" s="472"/>
      <c r="E10" s="473"/>
      <c r="F10" s="474"/>
      <c r="G10" s="474"/>
      <c r="H10" s="707"/>
      <c r="I10" s="708"/>
      <c r="J10" s="709"/>
      <c r="K10" s="710"/>
      <c r="L10" s="710"/>
      <c r="M10" s="711"/>
      <c r="O10" s="355"/>
      <c r="P10" s="1"/>
      <c r="Q10" s="1"/>
      <c r="R10" s="1"/>
      <c r="S10" s="1"/>
      <c r="T10" s="1"/>
      <c r="U10" s="1"/>
      <c r="V10" s="1"/>
    </row>
  </sheetData>
  <sheetProtection algorithmName="SHA-512" hashValue="4VRZaMZ6k5BlRV3UcwsQpw5EgNXdqzPgY6mxmkus3yHdDjGENwyX+jfNK+fkKMYN/8bUi7t1bLKmL5CckF0w6A==" saltValue="YSGItmsOCK4H+QyeqJHFEQ==" spinCount="100000" sheet="1" formatCells="0" formatColumns="0" formatRows="0" insertColumns="0" insertRows="0" insertHyperlinks="0" deleteColumns="0" deleteRows="0" sort="0" autoFilter="0" pivotTables="0"/>
  <pageMargins left="0.23622047244094491" right="0.23622047244094491" top="0.74803149606299213" bottom="0.74803149606299213" header="0.31496062992125984" footer="0.31496062992125984"/>
  <pageSetup paperSize="9" scale="53" fitToHeight="0" orientation="landscape" r:id="rId1"/>
  <headerFooter>
    <oddHeader>&amp;L&amp;"Arial Narrow,Normale"&amp;14&amp;K002060&amp;D |&amp;T</oddHeader>
    <oddFooter xml:space="preserve">&amp;R&amp;"Arial Narrow,Normale"&amp;14&amp;K002060&amp;P / &amp;N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64247-4F28-490E-877C-6210656193A3}">
  <sheetPr>
    <pageSetUpPr fitToPage="1"/>
  </sheetPr>
  <dimension ref="A1:V549"/>
  <sheetViews>
    <sheetView showGridLines="0" topLeftCell="D1" zoomScale="60" zoomScaleNormal="60" workbookViewId="0">
      <selection activeCell="D12" sqref="D12:F12"/>
    </sheetView>
  </sheetViews>
  <sheetFormatPr defaultRowHeight="14.5" outlineLevelRow="1" x14ac:dyDescent="0.35"/>
  <cols>
    <col min="1" max="3" width="1.7265625" hidden="1" customWidth="1"/>
    <col min="4" max="4" width="59.81640625" style="370" customWidth="1"/>
    <col min="5" max="5" width="26.6328125" style="370" bestFit="1" customWidth="1"/>
    <col min="6" max="6" width="15" style="370" customWidth="1"/>
    <col min="7" max="7" width="21.26953125" style="370" bestFit="1" customWidth="1"/>
    <col min="8" max="22" width="19" style="370" customWidth="1"/>
    <col min="23" max="23" width="9.54296875" customWidth="1"/>
    <col min="24" max="24" width="23.26953125" bestFit="1" customWidth="1"/>
    <col min="25" max="25" width="16.7265625" bestFit="1" customWidth="1"/>
    <col min="26" max="26" width="16" bestFit="1" customWidth="1"/>
    <col min="27" max="27" width="11.81640625" bestFit="1" customWidth="1"/>
    <col min="28" max="28" width="10.1796875" bestFit="1" customWidth="1"/>
    <col min="29" max="30" width="22.7265625" customWidth="1"/>
  </cols>
  <sheetData>
    <row r="1" spans="4:22" s="1" customFormat="1" ht="76.900000000000006" customHeight="1" x14ac:dyDescent="0.35">
      <c r="D1" s="370"/>
      <c r="E1" s="370"/>
      <c r="F1" s="370"/>
      <c r="G1" s="372"/>
      <c r="H1" s="375"/>
      <c r="I1" s="374"/>
      <c r="J1" s="375"/>
      <c r="K1" s="370"/>
      <c r="L1" s="370"/>
      <c r="M1" s="370"/>
      <c r="N1" s="370"/>
      <c r="O1" s="370"/>
      <c r="P1" s="370"/>
      <c r="Q1" s="370"/>
      <c r="R1" s="370"/>
      <c r="S1" s="370"/>
      <c r="T1" s="370"/>
      <c r="U1" s="370"/>
      <c r="V1" s="370"/>
    </row>
    <row r="2" spans="4:22" s="1" customFormat="1" x14ac:dyDescent="0.35">
      <c r="D2" s="370"/>
      <c r="E2" s="370"/>
      <c r="F2" s="370"/>
      <c r="G2" s="370"/>
      <c r="H2" s="375"/>
      <c r="I2" s="374"/>
      <c r="J2" s="375"/>
      <c r="K2" s="370"/>
      <c r="L2" s="370"/>
      <c r="M2" s="370"/>
      <c r="N2" s="370"/>
      <c r="O2" s="370"/>
      <c r="P2" s="370"/>
      <c r="Q2" s="370"/>
      <c r="R2" s="370"/>
      <c r="S2" s="370"/>
      <c r="T2" s="370"/>
      <c r="U2" s="370"/>
      <c r="V2" s="370"/>
    </row>
    <row r="3" spans="4:22" s="1" customFormat="1" ht="20" x14ac:dyDescent="0.4">
      <c r="D3" s="603" t="s">
        <v>1045</v>
      </c>
      <c r="E3" s="477"/>
      <c r="F3" s="477"/>
      <c r="G3" s="370"/>
      <c r="H3" s="375"/>
      <c r="I3" s="374"/>
      <c r="J3" s="375"/>
      <c r="K3" s="370"/>
      <c r="L3" s="370"/>
      <c r="M3" s="370"/>
      <c r="N3" s="370"/>
      <c r="O3" s="370"/>
      <c r="P3" s="370"/>
      <c r="Q3" s="370"/>
      <c r="R3" s="370"/>
      <c r="S3" s="370"/>
      <c r="T3" s="370"/>
      <c r="U3" s="370"/>
      <c r="V3" s="370"/>
    </row>
    <row r="4" spans="4:22" s="1" customFormat="1" ht="15" thickBot="1" x14ac:dyDescent="0.4">
      <c r="D4" s="370"/>
      <c r="E4" s="370"/>
      <c r="F4" s="370"/>
      <c r="G4" s="370"/>
      <c r="H4" s="375"/>
      <c r="I4" s="374"/>
      <c r="J4" s="375"/>
      <c r="K4" s="370"/>
      <c r="L4" s="370"/>
      <c r="M4" s="370"/>
      <c r="N4" s="370"/>
      <c r="O4" s="370"/>
      <c r="P4" s="370"/>
      <c r="Q4" s="370"/>
      <c r="R4" s="370"/>
      <c r="S4" s="370"/>
      <c r="T4" s="370"/>
      <c r="U4" s="370"/>
      <c r="V4" s="370"/>
    </row>
    <row r="5" spans="4:22" s="612" customFormat="1" ht="30" customHeight="1" x14ac:dyDescent="0.35">
      <c r="D5" s="797" t="str">
        <f>'Dati di Base'!B5</f>
        <v>Denominazione Impresa</v>
      </c>
      <c r="E5" s="798"/>
      <c r="F5" s="766" t="str">
        <f>'Dati di Base'!C5</f>
        <v>Impresa ANCE</v>
      </c>
      <c r="G5" s="767"/>
      <c r="H5" s="457"/>
      <c r="I5" s="611"/>
      <c r="J5" s="457"/>
      <c r="K5" s="376"/>
      <c r="L5" s="376"/>
      <c r="M5" s="376"/>
      <c r="N5" s="376"/>
      <c r="O5" s="376"/>
      <c r="P5" s="376"/>
      <c r="Q5" s="376"/>
      <c r="R5" s="376"/>
      <c r="S5" s="376"/>
      <c r="T5" s="376"/>
      <c r="U5" s="376"/>
      <c r="V5" s="376"/>
    </row>
    <row r="6" spans="4:22" s="612" customFormat="1" ht="30" customHeight="1" x14ac:dyDescent="0.35">
      <c r="D6" s="799" t="str">
        <f>'Dati di Base'!B6</f>
        <v>Partita IVA</v>
      </c>
      <c r="E6" s="800"/>
      <c r="F6" s="768" t="str">
        <f>'Dati di Base'!C6</f>
        <v>018 580 909 86</v>
      </c>
      <c r="G6" s="769"/>
      <c r="H6" s="457"/>
      <c r="I6" s="611"/>
      <c r="J6" s="457"/>
      <c r="K6" s="376"/>
      <c r="L6" s="376"/>
      <c r="M6" s="376"/>
      <c r="N6" s="376"/>
      <c r="O6" s="376"/>
      <c r="P6" s="376"/>
      <c r="Q6" s="376"/>
      <c r="R6" s="376"/>
      <c r="S6" s="376"/>
      <c r="T6" s="376"/>
      <c r="U6" s="376"/>
      <c r="V6" s="376"/>
    </row>
    <row r="7" spans="4:22" s="612" customFormat="1" ht="30" customHeight="1" x14ac:dyDescent="0.35">
      <c r="D7" s="799" t="str">
        <f>'Dati di Base'!B7</f>
        <v>Data del calcolo</v>
      </c>
      <c r="E7" s="800"/>
      <c r="F7" s="770">
        <f>'Dati di Base'!C7</f>
        <v>45049</v>
      </c>
      <c r="G7" s="771"/>
      <c r="H7" s="457"/>
      <c r="I7" s="611"/>
      <c r="J7" s="457"/>
      <c r="K7" s="376"/>
      <c r="L7" s="376"/>
      <c r="M7" s="376"/>
      <c r="N7" s="376"/>
      <c r="O7" s="376"/>
      <c r="P7" s="376"/>
      <c r="Q7" s="376"/>
      <c r="R7" s="376"/>
      <c r="S7" s="376"/>
      <c r="T7" s="376"/>
      <c r="U7" s="376"/>
      <c r="V7" s="376"/>
    </row>
    <row r="8" spans="4:22" s="1" customFormat="1" ht="30" customHeight="1" thickBot="1" x14ac:dyDescent="0.4">
      <c r="D8" s="803" t="str">
        <f>'Dati di Base'!B8</f>
        <v>Anni di riferimento del calcolo</v>
      </c>
      <c r="E8" s="804"/>
      <c r="F8" s="801" t="str">
        <f>'Dati di Base'!C8</f>
        <v>2021-2022</v>
      </c>
      <c r="G8" s="802"/>
      <c r="H8" s="375"/>
      <c r="I8" s="374"/>
      <c r="J8" s="375"/>
      <c r="K8" s="370"/>
      <c r="L8" s="370"/>
      <c r="M8" s="370"/>
      <c r="N8" s="370"/>
      <c r="O8" s="370"/>
      <c r="P8" s="370"/>
      <c r="Q8" s="370"/>
      <c r="R8" s="370"/>
      <c r="S8" s="370"/>
      <c r="T8" s="370"/>
      <c r="U8" s="370"/>
      <c r="V8" s="370"/>
    </row>
    <row r="9" spans="4:22" s="1" customFormat="1" ht="15" thickBot="1" x14ac:dyDescent="0.4">
      <c r="D9" s="370"/>
      <c r="E9" s="370"/>
      <c r="F9" s="370"/>
      <c r="G9" s="370"/>
      <c r="H9" s="370"/>
      <c r="I9" s="370"/>
      <c r="J9" s="370"/>
      <c r="K9" s="370"/>
      <c r="L9" s="370"/>
      <c r="M9" s="370"/>
      <c r="N9" s="370"/>
      <c r="O9" s="370"/>
      <c r="P9" s="370"/>
      <c r="Q9" s="370"/>
      <c r="R9" s="370"/>
      <c r="S9" s="370"/>
      <c r="T9" s="370"/>
      <c r="U9" s="370"/>
      <c r="V9" s="370"/>
    </row>
    <row r="10" spans="4:22" ht="80.150000000000006" customHeight="1" thickBot="1" x14ac:dyDescent="0.4">
      <c r="D10" s="808" t="s">
        <v>9</v>
      </c>
      <c r="E10" s="809"/>
      <c r="F10" s="810"/>
      <c r="G10" s="614">
        <v>2021</v>
      </c>
      <c r="H10" s="614">
        <v>2022</v>
      </c>
      <c r="I10" s="614">
        <v>2025</v>
      </c>
      <c r="J10" s="614">
        <v>2030</v>
      </c>
      <c r="K10" s="614">
        <v>2035</v>
      </c>
      <c r="L10" s="614">
        <v>2040</v>
      </c>
      <c r="M10" s="614">
        <v>2045</v>
      </c>
      <c r="N10" s="615">
        <v>2050</v>
      </c>
    </row>
    <row r="11" spans="4:22" s="213" customFormat="1" ht="30" customHeight="1" x14ac:dyDescent="0.3">
      <c r="D11" s="811" t="s">
        <v>904</v>
      </c>
      <c r="E11" s="812"/>
      <c r="F11" s="813"/>
      <c r="G11" s="616">
        <f t="shared" ref="G11:N13" si="0">SUMIF($A$32:$A$135,$D11,G$32:G$135)</f>
        <v>0</v>
      </c>
      <c r="H11" s="616">
        <f t="shared" si="0"/>
        <v>0</v>
      </c>
      <c r="I11" s="616">
        <f t="shared" si="0"/>
        <v>0</v>
      </c>
      <c r="J11" s="616">
        <f t="shared" si="0"/>
        <v>0</v>
      </c>
      <c r="K11" s="616">
        <f t="shared" si="0"/>
        <v>0</v>
      </c>
      <c r="L11" s="616">
        <f t="shared" si="0"/>
        <v>0</v>
      </c>
      <c r="M11" s="616">
        <f t="shared" si="0"/>
        <v>0</v>
      </c>
      <c r="N11" s="617">
        <f t="shared" si="0"/>
        <v>0</v>
      </c>
      <c r="O11" s="370"/>
      <c r="P11" s="370"/>
      <c r="Q11" s="370"/>
      <c r="R11" s="370"/>
      <c r="S11" s="370"/>
      <c r="T11" s="370"/>
      <c r="U11" s="370"/>
      <c r="V11" s="370"/>
    </row>
    <row r="12" spans="4:22" s="213" customFormat="1" ht="30" customHeight="1" x14ac:dyDescent="0.3">
      <c r="D12" s="814" t="s">
        <v>905</v>
      </c>
      <c r="E12" s="815"/>
      <c r="F12" s="816"/>
      <c r="G12" s="618">
        <f t="shared" si="0"/>
        <v>0</v>
      </c>
      <c r="H12" s="618">
        <f t="shared" si="0"/>
        <v>0</v>
      </c>
      <c r="I12" s="618">
        <f t="shared" si="0"/>
        <v>0</v>
      </c>
      <c r="J12" s="618">
        <f t="shared" si="0"/>
        <v>0</v>
      </c>
      <c r="K12" s="618">
        <f t="shared" si="0"/>
        <v>0</v>
      </c>
      <c r="L12" s="618">
        <f t="shared" si="0"/>
        <v>0</v>
      </c>
      <c r="M12" s="618">
        <f t="shared" si="0"/>
        <v>0</v>
      </c>
      <c r="N12" s="619">
        <f t="shared" si="0"/>
        <v>0</v>
      </c>
      <c r="O12" s="370"/>
      <c r="P12" s="370"/>
      <c r="Q12" s="370"/>
      <c r="R12" s="370"/>
      <c r="S12" s="370"/>
      <c r="T12" s="370"/>
      <c r="U12" s="370"/>
      <c r="V12" s="370"/>
    </row>
    <row r="13" spans="4:22" s="213" customFormat="1" ht="30" customHeight="1" thickBot="1" x14ac:dyDescent="0.35">
      <c r="D13" s="817" t="s">
        <v>906</v>
      </c>
      <c r="E13" s="818"/>
      <c r="F13" s="819"/>
      <c r="G13" s="621">
        <f t="shared" si="0"/>
        <v>0</v>
      </c>
      <c r="H13" s="621">
        <f t="shared" si="0"/>
        <v>0</v>
      </c>
      <c r="I13" s="621">
        <f t="shared" si="0"/>
        <v>0</v>
      </c>
      <c r="J13" s="621">
        <f t="shared" si="0"/>
        <v>0</v>
      </c>
      <c r="K13" s="621">
        <f t="shared" si="0"/>
        <v>0</v>
      </c>
      <c r="L13" s="621">
        <f t="shared" si="0"/>
        <v>0</v>
      </c>
      <c r="M13" s="621">
        <f t="shared" si="0"/>
        <v>0</v>
      </c>
      <c r="N13" s="622">
        <f t="shared" si="0"/>
        <v>0</v>
      </c>
      <c r="O13" s="370"/>
      <c r="P13" s="370"/>
      <c r="Q13" s="370"/>
      <c r="R13" s="370"/>
      <c r="S13" s="370"/>
      <c r="T13" s="370"/>
      <c r="U13" s="370"/>
      <c r="V13" s="370"/>
    </row>
    <row r="14" spans="4:22" s="213" customFormat="1" ht="20.5" thickBot="1" x14ac:dyDescent="0.35">
      <c r="D14" s="606"/>
      <c r="E14" s="606"/>
      <c r="F14" s="606"/>
      <c r="G14" s="607"/>
      <c r="H14" s="608"/>
      <c r="I14" s="608"/>
      <c r="J14" s="608"/>
      <c r="K14" s="608"/>
      <c r="L14" s="608"/>
      <c r="M14" s="608"/>
      <c r="N14" s="608"/>
      <c r="O14" s="370"/>
      <c r="P14" s="370"/>
      <c r="Q14" s="370"/>
      <c r="R14" s="370"/>
      <c r="S14" s="370"/>
      <c r="T14" s="370"/>
      <c r="U14" s="370"/>
      <c r="V14" s="370"/>
    </row>
    <row r="15" spans="4:22" s="213" customFormat="1" ht="20.5" thickBot="1" x14ac:dyDescent="0.35">
      <c r="D15" s="623" t="s">
        <v>994</v>
      </c>
      <c r="E15" s="624"/>
      <c r="F15" s="624"/>
      <c r="G15" s="625">
        <f>SUM(G11:G13)</f>
        <v>0</v>
      </c>
      <c r="H15" s="625">
        <f t="shared" ref="H15:N15" si="1">SUM(H11:H13)</f>
        <v>0</v>
      </c>
      <c r="I15" s="625">
        <f t="shared" si="1"/>
        <v>0</v>
      </c>
      <c r="J15" s="625">
        <f t="shared" si="1"/>
        <v>0</v>
      </c>
      <c r="K15" s="625">
        <f t="shared" si="1"/>
        <v>0</v>
      </c>
      <c r="L15" s="625">
        <f t="shared" si="1"/>
        <v>0</v>
      </c>
      <c r="M15" s="625">
        <f t="shared" si="1"/>
        <v>0</v>
      </c>
      <c r="N15" s="626">
        <f t="shared" si="1"/>
        <v>0</v>
      </c>
      <c r="O15" s="370"/>
      <c r="P15" s="370"/>
      <c r="Q15" s="370"/>
      <c r="R15" s="370"/>
      <c r="S15" s="370"/>
      <c r="T15" s="370"/>
      <c r="U15" s="370"/>
      <c r="V15" s="370"/>
    </row>
    <row r="16" spans="4:22" x14ac:dyDescent="0.35">
      <c r="D16" s="640" t="s">
        <v>997</v>
      </c>
      <c r="G16" s="609"/>
      <c r="H16" s="609"/>
      <c r="I16" s="609"/>
      <c r="J16" s="609"/>
      <c r="K16" s="609"/>
      <c r="L16" s="609"/>
      <c r="M16" s="609"/>
      <c r="N16" s="609"/>
    </row>
    <row r="17" spans="1:22" s="341" customFormat="1" x14ac:dyDescent="0.35">
      <c r="D17" s="610"/>
      <c r="E17" s="610"/>
      <c r="F17" s="610"/>
      <c r="G17" s="610"/>
      <c r="H17" s="610"/>
      <c r="I17" s="610"/>
      <c r="J17" s="610"/>
      <c r="K17" s="610"/>
      <c r="L17" s="610"/>
      <c r="M17" s="610"/>
      <c r="N17" s="610"/>
      <c r="O17" s="610"/>
      <c r="P17" s="610"/>
      <c r="Q17" s="610"/>
      <c r="R17" s="610"/>
      <c r="S17" s="610"/>
      <c r="T17" s="610"/>
      <c r="U17" s="610"/>
      <c r="V17" s="610"/>
    </row>
    <row r="19" spans="1:22" ht="20" outlineLevel="1" x14ac:dyDescent="0.4">
      <c r="D19" s="603" t="s">
        <v>1047</v>
      </c>
    </row>
    <row r="20" spans="1:22" ht="15" outlineLevel="1" thickBot="1" x14ac:dyDescent="0.4">
      <c r="D20" s="640"/>
      <c r="E20" s="640"/>
      <c r="F20" s="640"/>
      <c r="G20" s="640">
        <v>0.05</v>
      </c>
      <c r="H20" s="640"/>
      <c r="I20" s="640">
        <v>0.1</v>
      </c>
      <c r="J20" s="640"/>
      <c r="K20" s="640">
        <v>0.2</v>
      </c>
      <c r="L20" s="640"/>
    </row>
    <row r="21" spans="1:22" ht="80.150000000000006" customHeight="1" outlineLevel="1" thickBot="1" x14ac:dyDescent="0.4">
      <c r="D21" s="636" t="s">
        <v>1046</v>
      </c>
      <c r="E21" s="637">
        <v>2021</v>
      </c>
      <c r="F21" s="637">
        <v>2022</v>
      </c>
      <c r="G21" s="637">
        <v>2025</v>
      </c>
      <c r="H21" s="637">
        <v>2030</v>
      </c>
      <c r="I21" s="638">
        <f>H21+5</f>
        <v>2035</v>
      </c>
      <c r="J21" s="638">
        <f t="shared" ref="J21:L21" si="2">I21+5</f>
        <v>2040</v>
      </c>
      <c r="K21" s="638">
        <f t="shared" si="2"/>
        <v>2045</v>
      </c>
      <c r="L21" s="639">
        <f t="shared" si="2"/>
        <v>2050</v>
      </c>
      <c r="M21" s="393"/>
      <c r="N21" s="636"/>
      <c r="O21" s="637">
        <v>2021</v>
      </c>
      <c r="P21" s="637">
        <v>2025</v>
      </c>
      <c r="Q21" s="637">
        <v>2030</v>
      </c>
      <c r="R21" s="638">
        <f>Q21+5</f>
        <v>2035</v>
      </c>
      <c r="S21" s="638">
        <f t="shared" ref="S21:U21" si="3">R21+5</f>
        <v>2040</v>
      </c>
      <c r="T21" s="638">
        <f t="shared" si="3"/>
        <v>2045</v>
      </c>
      <c r="U21" s="639">
        <f t="shared" si="3"/>
        <v>2050</v>
      </c>
    </row>
    <row r="22" spans="1:22" ht="50.15" customHeight="1" outlineLevel="1" x14ac:dyDescent="0.35">
      <c r="D22" s="627" t="s">
        <v>1021</v>
      </c>
      <c r="E22" s="757">
        <v>113</v>
      </c>
      <c r="F22" s="757">
        <v>113</v>
      </c>
      <c r="G22" s="758">
        <v>68</v>
      </c>
      <c r="H22" s="758">
        <v>40</v>
      </c>
      <c r="I22" s="758">
        <v>24</v>
      </c>
      <c r="J22" s="758">
        <v>15</v>
      </c>
      <c r="K22" s="758">
        <v>10</v>
      </c>
      <c r="L22" s="759">
        <v>6</v>
      </c>
      <c r="M22" s="393"/>
      <c r="N22" s="641" t="s">
        <v>1021</v>
      </c>
      <c r="O22" s="628">
        <f>F22/E22-1</f>
        <v>0</v>
      </c>
      <c r="P22" s="629">
        <f t="shared" ref="P22:U27" si="4">G22/$F22</f>
        <v>0.60176991150442483</v>
      </c>
      <c r="Q22" s="629">
        <f t="shared" si="4"/>
        <v>0.35398230088495575</v>
      </c>
      <c r="R22" s="629">
        <f t="shared" si="4"/>
        <v>0.21238938053097345</v>
      </c>
      <c r="S22" s="629">
        <f t="shared" si="4"/>
        <v>0.13274336283185842</v>
      </c>
      <c r="T22" s="629">
        <f t="shared" si="4"/>
        <v>8.8495575221238937E-2</v>
      </c>
      <c r="U22" s="630">
        <f t="shared" si="4"/>
        <v>5.3097345132743362E-2</v>
      </c>
    </row>
    <row r="23" spans="1:22" ht="50.15" customHeight="1" outlineLevel="1" x14ac:dyDescent="0.35">
      <c r="D23" s="403" t="s">
        <v>1022</v>
      </c>
      <c r="E23" s="757">
        <v>31.214713899801851</v>
      </c>
      <c r="F23" s="757">
        <v>31.214713899801851</v>
      </c>
      <c r="G23" s="757">
        <f>30.3903377745492*(1-$G$20)</f>
        <v>28.870820885821736</v>
      </c>
      <c r="H23" s="757">
        <f>29.7590265704617*(1-$G$20)</f>
        <v>28.271075241938615</v>
      </c>
      <c r="I23" s="757">
        <f>28.9317047877208*(1-$I$20)</f>
        <v>26.038534308948719</v>
      </c>
      <c r="J23" s="757">
        <f>28.1073967050155*(1-$I$20)</f>
        <v>25.296657034513949</v>
      </c>
      <c r="K23" s="757">
        <f>27.0261547879816*(1-$K$20)</f>
        <v>21.62092383038528</v>
      </c>
      <c r="L23" s="760">
        <f>26.5162688116764*(1-$K$20)</f>
        <v>21.213015049341124</v>
      </c>
      <c r="M23" s="393"/>
      <c r="N23" s="641" t="s">
        <v>1027</v>
      </c>
      <c r="O23" s="628">
        <f t="shared" ref="O23" si="5">F23/E23-1</f>
        <v>0</v>
      </c>
      <c r="P23" s="629">
        <f t="shared" si="4"/>
        <v>0.92491063600634205</v>
      </c>
      <c r="Q23" s="629">
        <f t="shared" si="4"/>
        <v>0.90569708031564167</v>
      </c>
      <c r="R23" s="629">
        <f t="shared" si="4"/>
        <v>0.83417501094296465</v>
      </c>
      <c r="S23" s="629">
        <f t="shared" si="4"/>
        <v>0.81040810163166455</v>
      </c>
      <c r="T23" s="629">
        <f t="shared" si="4"/>
        <v>0.6926516738159989</v>
      </c>
      <c r="U23" s="630">
        <f t="shared" si="4"/>
        <v>0.67958383720684312</v>
      </c>
    </row>
    <row r="24" spans="1:22" ht="50.15" customHeight="1" outlineLevel="1" x14ac:dyDescent="0.35">
      <c r="D24" s="408" t="s">
        <v>1023</v>
      </c>
      <c r="E24" s="757">
        <v>330</v>
      </c>
      <c r="F24" s="757">
        <v>220</v>
      </c>
      <c r="G24" s="757">
        <v>130</v>
      </c>
      <c r="H24" s="757">
        <v>80</v>
      </c>
      <c r="I24" s="757">
        <v>60</v>
      </c>
      <c r="J24" s="757">
        <v>40</v>
      </c>
      <c r="K24" s="757">
        <v>20</v>
      </c>
      <c r="L24" s="760">
        <v>0</v>
      </c>
      <c r="M24" s="393"/>
      <c r="N24" s="461" t="s">
        <v>1023</v>
      </c>
      <c r="O24" s="628">
        <f>F24/E24-1</f>
        <v>-0.33333333333333337</v>
      </c>
      <c r="P24" s="628">
        <f t="shared" si="4"/>
        <v>0.59090909090909094</v>
      </c>
      <c r="Q24" s="628">
        <f t="shared" si="4"/>
        <v>0.36363636363636365</v>
      </c>
      <c r="R24" s="628">
        <f t="shared" si="4"/>
        <v>0.27272727272727271</v>
      </c>
      <c r="S24" s="628">
        <f t="shared" si="4"/>
        <v>0.18181818181818182</v>
      </c>
      <c r="T24" s="628">
        <f t="shared" si="4"/>
        <v>9.0909090909090912E-2</v>
      </c>
      <c r="U24" s="631">
        <f t="shared" si="4"/>
        <v>0</v>
      </c>
    </row>
    <row r="25" spans="1:22" ht="50.15" customHeight="1" outlineLevel="1" x14ac:dyDescent="0.35">
      <c r="D25" s="408" t="s">
        <v>1024</v>
      </c>
      <c r="E25" s="757">
        <v>667</v>
      </c>
      <c r="F25" s="757">
        <v>455</v>
      </c>
      <c r="G25" s="757">
        <v>430</v>
      </c>
      <c r="H25" s="757">
        <v>373</v>
      </c>
      <c r="I25" s="757">
        <v>317</v>
      </c>
      <c r="J25" s="757">
        <v>251</v>
      </c>
      <c r="K25" s="757">
        <v>220</v>
      </c>
      <c r="L25" s="760">
        <v>155</v>
      </c>
      <c r="M25" s="393"/>
      <c r="N25" s="461" t="s">
        <v>1024</v>
      </c>
      <c r="O25" s="628">
        <f t="shared" ref="O25:O27" si="6">F25/E25-1</f>
        <v>-0.31784107946026985</v>
      </c>
      <c r="P25" s="628">
        <f t="shared" si="4"/>
        <v>0.94505494505494503</v>
      </c>
      <c r="Q25" s="628">
        <f t="shared" si="4"/>
        <v>0.81978021978021975</v>
      </c>
      <c r="R25" s="628">
        <f t="shared" si="4"/>
        <v>0.69670329670329667</v>
      </c>
      <c r="S25" s="628">
        <f t="shared" si="4"/>
        <v>0.55164835164835169</v>
      </c>
      <c r="T25" s="628">
        <f t="shared" si="4"/>
        <v>0.48351648351648352</v>
      </c>
      <c r="U25" s="631">
        <f t="shared" si="4"/>
        <v>0.34065934065934067</v>
      </c>
    </row>
    <row r="26" spans="1:22" ht="50.15" customHeight="1" outlineLevel="1" x14ac:dyDescent="0.35">
      <c r="D26" s="408" t="s">
        <v>1028</v>
      </c>
      <c r="E26" s="757">
        <v>1300</v>
      </c>
      <c r="F26" s="757">
        <v>1300</v>
      </c>
      <c r="G26" s="757">
        <v>1046</v>
      </c>
      <c r="H26" s="757">
        <v>815</v>
      </c>
      <c r="I26" s="757">
        <v>597</v>
      </c>
      <c r="J26" s="757">
        <v>477</v>
      </c>
      <c r="K26" s="757">
        <v>375</v>
      </c>
      <c r="L26" s="760">
        <v>263</v>
      </c>
      <c r="M26" s="393"/>
      <c r="N26" s="461" t="s">
        <v>1028</v>
      </c>
      <c r="O26" s="628">
        <f t="shared" si="6"/>
        <v>0</v>
      </c>
      <c r="P26" s="628">
        <f t="shared" si="4"/>
        <v>0.80461538461538462</v>
      </c>
      <c r="Q26" s="628">
        <f t="shared" si="4"/>
        <v>0.62692307692307692</v>
      </c>
      <c r="R26" s="628">
        <f t="shared" si="4"/>
        <v>0.45923076923076922</v>
      </c>
      <c r="S26" s="628">
        <f t="shared" si="4"/>
        <v>0.36692307692307691</v>
      </c>
      <c r="T26" s="628">
        <f t="shared" si="4"/>
        <v>0.28846153846153844</v>
      </c>
      <c r="U26" s="631">
        <f t="shared" si="4"/>
        <v>0.2023076923076923</v>
      </c>
    </row>
    <row r="27" spans="1:22" ht="50.15" customHeight="1" outlineLevel="1" thickBot="1" x14ac:dyDescent="0.4">
      <c r="A27" s="340"/>
      <c r="B27" s="340"/>
      <c r="C27" s="340"/>
      <c r="D27" s="632" t="s">
        <v>1026</v>
      </c>
      <c r="E27" s="761">
        <v>1000</v>
      </c>
      <c r="F27" s="761">
        <v>845</v>
      </c>
      <c r="G27" s="761">
        <v>689</v>
      </c>
      <c r="H27" s="761">
        <v>547</v>
      </c>
      <c r="I27" s="761">
        <v>423</v>
      </c>
      <c r="J27" s="761">
        <v>324</v>
      </c>
      <c r="K27" s="761">
        <v>244</v>
      </c>
      <c r="L27" s="762">
        <v>192</v>
      </c>
      <c r="M27" s="393"/>
      <c r="N27" s="633" t="s">
        <v>1026</v>
      </c>
      <c r="O27" s="628">
        <f t="shared" si="6"/>
        <v>-0.15500000000000003</v>
      </c>
      <c r="P27" s="628">
        <f t="shared" si="4"/>
        <v>0.81538461538461537</v>
      </c>
      <c r="Q27" s="628">
        <f t="shared" si="4"/>
        <v>0.64733727810650887</v>
      </c>
      <c r="R27" s="628">
        <f t="shared" si="4"/>
        <v>0.50059171597633134</v>
      </c>
      <c r="S27" s="628">
        <f t="shared" si="4"/>
        <v>0.3834319526627219</v>
      </c>
      <c r="T27" s="628">
        <f t="shared" si="4"/>
        <v>0.28875739644970416</v>
      </c>
      <c r="U27" s="631">
        <f t="shared" si="4"/>
        <v>0.22721893491124259</v>
      </c>
    </row>
    <row r="28" spans="1:22" ht="50.15" customHeight="1" outlineLevel="1" thickBot="1" x14ac:dyDescent="0.4">
      <c r="A28" s="651"/>
      <c r="B28" s="651"/>
      <c r="C28" s="651"/>
      <c r="D28" s="393"/>
      <c r="E28" s="393"/>
      <c r="F28" s="393"/>
      <c r="G28" s="393"/>
      <c r="H28" s="393"/>
      <c r="I28" s="393"/>
      <c r="J28" s="393"/>
      <c r="K28" s="393"/>
      <c r="L28" s="393"/>
      <c r="M28" s="393"/>
      <c r="N28" s="642" t="s">
        <v>1029</v>
      </c>
      <c r="O28" s="634">
        <v>0</v>
      </c>
      <c r="P28" s="634">
        <v>1</v>
      </c>
      <c r="Q28" s="634">
        <v>1</v>
      </c>
      <c r="R28" s="634">
        <v>1</v>
      </c>
      <c r="S28" s="634">
        <v>1</v>
      </c>
      <c r="T28" s="634">
        <v>1</v>
      </c>
      <c r="U28" s="635">
        <v>1</v>
      </c>
    </row>
    <row r="29" spans="1:22" ht="18.5" outlineLevel="1" x14ac:dyDescent="0.35">
      <c r="A29" s="651"/>
      <c r="B29" s="651"/>
      <c r="C29" s="651"/>
      <c r="D29" s="393"/>
      <c r="E29" s="393"/>
      <c r="F29" s="393"/>
      <c r="G29" s="393"/>
      <c r="H29" s="393"/>
      <c r="I29" s="393"/>
      <c r="J29" s="393"/>
      <c r="K29" s="652"/>
      <c r="L29" s="393"/>
      <c r="M29" s="393"/>
      <c r="N29" s="393"/>
    </row>
    <row r="30" spans="1:22" ht="18.5" outlineLevel="1" x14ac:dyDescent="0.35">
      <c r="A30" s="651"/>
      <c r="B30" s="651"/>
      <c r="C30" s="651"/>
      <c r="D30" s="393"/>
      <c r="E30" s="393"/>
      <c r="F30" s="393"/>
      <c r="G30" s="393"/>
      <c r="H30" s="393"/>
      <c r="I30" s="393"/>
      <c r="J30" s="393"/>
      <c r="K30" s="393"/>
      <c r="L30" s="393"/>
      <c r="M30" s="393"/>
      <c r="N30" s="393"/>
    </row>
    <row r="31" spans="1:22" ht="19" outlineLevel="1" thickBot="1" x14ac:dyDescent="0.4">
      <c r="A31" s="651"/>
      <c r="B31" s="651"/>
      <c r="C31" s="651"/>
      <c r="D31" s="393"/>
      <c r="E31" s="393" t="s">
        <v>1044</v>
      </c>
      <c r="F31" s="393"/>
      <c r="G31" s="393">
        <v>2</v>
      </c>
      <c r="H31" s="393">
        <v>2</v>
      </c>
      <c r="I31" s="393">
        <v>3</v>
      </c>
      <c r="J31" s="393">
        <v>4</v>
      </c>
      <c r="K31" s="393">
        <v>5</v>
      </c>
      <c r="L31" s="393">
        <v>6</v>
      </c>
      <c r="M31" s="393">
        <v>7</v>
      </c>
      <c r="N31" s="393">
        <v>8</v>
      </c>
    </row>
    <row r="32" spans="1:22" ht="80.150000000000006" customHeight="1" outlineLevel="1" thickBot="1" x14ac:dyDescent="0.4">
      <c r="A32" s="651"/>
      <c r="B32" s="651"/>
      <c r="C32" s="651"/>
      <c r="D32" s="805" t="str">
        <f>'Proiezione inerziale'!D48</f>
        <v>Carburanti</v>
      </c>
      <c r="E32" s="806"/>
      <c r="F32" s="807"/>
      <c r="G32" s="647" t="s">
        <v>1087</v>
      </c>
      <c r="H32" s="647" t="s">
        <v>1088</v>
      </c>
      <c r="I32" s="397">
        <v>2025</v>
      </c>
      <c r="J32" s="397">
        <v>2030</v>
      </c>
      <c r="K32" s="397">
        <v>2035</v>
      </c>
      <c r="L32" s="397">
        <v>2040</v>
      </c>
      <c r="M32" s="397">
        <v>2045</v>
      </c>
      <c r="N32" s="648">
        <v>2050</v>
      </c>
    </row>
    <row r="33" spans="1:14" ht="30" customHeight="1" outlineLevel="1" x14ac:dyDescent="0.35">
      <c r="A33" s="651"/>
      <c r="B33" s="651"/>
      <c r="C33" s="651"/>
      <c r="D33" s="403" t="str">
        <f>'Proiezione inerziale'!D49</f>
        <v>Consumo annuo benzina</v>
      </c>
      <c r="E33" s="820" t="str">
        <f>'Proiezione inerziale'!F49</f>
        <v>Emissioni nuovi veicoli g/km</v>
      </c>
      <c r="F33" s="821"/>
      <c r="G33" s="406">
        <f>'Proiezione inerziale'!G49*(1+VLOOKUP($E33,$N$21:$U$28,G$31,FALSE))</f>
        <v>0</v>
      </c>
      <c r="H33" s="406">
        <f>'Proiezione inerziale'!H49*(1+VLOOKUP($E33,$N$21:$U$28,H$31,FALSE))</f>
        <v>0</v>
      </c>
      <c r="I33" s="645">
        <f>'Proiezione inerziale'!K49*(VLOOKUP($E33,$N$21:$U$28,I$31,FALSE))</f>
        <v>0</v>
      </c>
      <c r="J33" s="645">
        <f>'Proiezione inerziale'!P49*(VLOOKUP($E33,$N$21:$U$28,J$31,FALSE))</f>
        <v>0</v>
      </c>
      <c r="K33" s="645">
        <f>'Proiezione inerziale'!Q49*(VLOOKUP($E33,$N$21:$U$28,K$31,FALSE))</f>
        <v>0</v>
      </c>
      <c r="L33" s="645">
        <f>'Proiezione inerziale'!R49*(VLOOKUP($E33,$N$21:$U$28,L$31,FALSE))</f>
        <v>0</v>
      </c>
      <c r="M33" s="645">
        <f>'Proiezione inerziale'!S49*(VLOOKUP($E33,$N$21:$U$28,M$31,FALSE))</f>
        <v>0</v>
      </c>
      <c r="N33" s="646">
        <f>'Proiezione inerziale'!T49*(VLOOKUP($E33,$N$21:$U$28,N$31,FALSE))</f>
        <v>0</v>
      </c>
    </row>
    <row r="34" spans="1:14" ht="30" customHeight="1" outlineLevel="1" x14ac:dyDescent="0.35">
      <c r="A34" s="651"/>
      <c r="B34" s="651"/>
      <c r="C34" s="651"/>
      <c r="D34" s="403" t="str">
        <f>'Proiezione inerziale'!D50</f>
        <v>Consumo annuo benzina</v>
      </c>
      <c r="E34" s="795" t="str">
        <f>'Proiezione inerziale'!F50</f>
        <v>Equipment</v>
      </c>
      <c r="F34" s="796"/>
      <c r="G34" s="406">
        <f>'Proiezione inerziale'!G50*(1+VLOOKUP($E34,$N$21:$U$28,G$31,FALSE))</f>
        <v>0</v>
      </c>
      <c r="H34" s="406">
        <f>'Proiezione inerziale'!H50*(1+VLOOKUP($E34,$N$21:$U$28,H$31,FALSE))</f>
        <v>0</v>
      </c>
      <c r="I34" s="645">
        <f>'Proiezione inerziale'!K50*(VLOOKUP($E34,$N$21:$U$28,I$31,FALSE))</f>
        <v>0</v>
      </c>
      <c r="J34" s="645">
        <f>'Proiezione inerziale'!P50*(VLOOKUP($E34,$N$21:$U$28,J$31,FALSE))</f>
        <v>0</v>
      </c>
      <c r="K34" s="645">
        <f>'Proiezione inerziale'!Q50*(VLOOKUP($E34,$N$21:$U$28,K$31,FALSE))</f>
        <v>0</v>
      </c>
      <c r="L34" s="645">
        <f>'Proiezione inerziale'!R50*(VLOOKUP($E34,$N$21:$U$28,L$31,FALSE))</f>
        <v>0</v>
      </c>
      <c r="M34" s="645">
        <f>'Proiezione inerziale'!S50*(VLOOKUP($E34,$N$21:$U$28,M$31,FALSE))</f>
        <v>0</v>
      </c>
      <c r="N34" s="646">
        <f>'Proiezione inerziale'!T50*(VLOOKUP($E34,$N$21:$U$28,N$31,FALSE))</f>
        <v>0</v>
      </c>
    </row>
    <row r="35" spans="1:14" ht="30" customHeight="1" outlineLevel="1" x14ac:dyDescent="0.35">
      <c r="A35" s="651"/>
      <c r="B35" s="651"/>
      <c r="C35" s="651"/>
      <c r="D35" s="408" t="str">
        <f>'Proiezione inerziale'!D51</f>
        <v>Consumo annuo diesel</v>
      </c>
      <c r="E35" s="795" t="str">
        <f>'Proiezione inerziale'!F51</f>
        <v>Equipment</v>
      </c>
      <c r="F35" s="796"/>
      <c r="G35" s="406">
        <f>'Proiezione inerziale'!G51*(1+VLOOKUP($E35,$N$21:$U$28,G$31,FALSE))</f>
        <v>0</v>
      </c>
      <c r="H35" s="406">
        <f>'Proiezione inerziale'!H51*(1+VLOOKUP($E35,$N$21:$U$28,H$31,FALSE))</f>
        <v>0</v>
      </c>
      <c r="I35" s="645">
        <f>'Proiezione inerziale'!K51*(VLOOKUP($E35,$N$21:$U$28,I$31,FALSE))</f>
        <v>0</v>
      </c>
      <c r="J35" s="645">
        <f>'Proiezione inerziale'!P51*(VLOOKUP($E35,$N$21:$U$28,J$31,FALSE))</f>
        <v>0</v>
      </c>
      <c r="K35" s="645">
        <f>'Proiezione inerziale'!Q51*(VLOOKUP($E35,$N$21:$U$28,K$31,FALSE))</f>
        <v>0</v>
      </c>
      <c r="L35" s="645">
        <f>'Proiezione inerziale'!R51*(VLOOKUP($E35,$N$21:$U$28,L$31,FALSE))</f>
        <v>0</v>
      </c>
      <c r="M35" s="645">
        <f>'Proiezione inerziale'!S51*(VLOOKUP($E35,$N$21:$U$28,M$31,FALSE))</f>
        <v>0</v>
      </c>
      <c r="N35" s="646">
        <f>'Proiezione inerziale'!T51*(VLOOKUP($E35,$N$21:$U$28,N$31,FALSE))</f>
        <v>0</v>
      </c>
    </row>
    <row r="36" spans="1:14" ht="30" customHeight="1" outlineLevel="1" x14ac:dyDescent="0.35">
      <c r="A36" s="651"/>
      <c r="B36" s="651"/>
      <c r="C36" s="651"/>
      <c r="D36" s="408" t="s">
        <v>1030</v>
      </c>
      <c r="E36" s="795" t="str">
        <f>'Proiezione inerziale'!F52</f>
        <v>Emissioni nuovi veicoli g/km</v>
      </c>
      <c r="F36" s="796"/>
      <c r="G36" s="406">
        <f>'Proiezione inerziale'!G52*(1+VLOOKUP($E36,$N$21:$U$28,G$31,FALSE))</f>
        <v>0</v>
      </c>
      <c r="H36" s="406">
        <f>'Proiezione inerziale'!H52*(1+VLOOKUP($E36,$N$21:$U$28,H$31,FALSE))</f>
        <v>0</v>
      </c>
      <c r="I36" s="645">
        <f>'Proiezione inerziale'!K52*(VLOOKUP($E36,$N$21:$U$28,I$31,FALSE))</f>
        <v>0</v>
      </c>
      <c r="J36" s="645">
        <f>'Proiezione inerziale'!P52*(VLOOKUP($E36,$N$21:$U$28,J$31,FALSE))</f>
        <v>0</v>
      </c>
      <c r="K36" s="645">
        <f>'Proiezione inerziale'!Q52*(VLOOKUP($E36,$N$21:$U$28,K$31,FALSE))</f>
        <v>0</v>
      </c>
      <c r="L36" s="645">
        <f>'Proiezione inerziale'!R52*(VLOOKUP($E36,$N$21:$U$28,L$31,FALSE))</f>
        <v>0</v>
      </c>
      <c r="M36" s="645">
        <f>'Proiezione inerziale'!S52*(VLOOKUP($E36,$N$21:$U$28,M$31,FALSE))</f>
        <v>0</v>
      </c>
      <c r="N36" s="646">
        <f>'Proiezione inerziale'!T52*(VLOOKUP($E36,$N$21:$U$28,N$31,FALSE))</f>
        <v>0</v>
      </c>
    </row>
    <row r="37" spans="1:14" ht="30" customHeight="1" outlineLevel="1" x14ac:dyDescent="0.35">
      <c r="A37" s="651"/>
      <c r="B37" s="651"/>
      <c r="C37" s="651"/>
      <c r="D37" s="408" t="str">
        <f>'Proiezione inerziale'!D53</f>
        <v>Consumo annuo gas naturale</v>
      </c>
      <c r="E37" s="795" t="str">
        <f>'Proiezione inerziale'!F53</f>
        <v>Emissioni nuovi veicoli g/km</v>
      </c>
      <c r="F37" s="796"/>
      <c r="G37" s="406">
        <f>'Proiezione inerziale'!G53*(1+VLOOKUP($E37,$N$21:$U$28,G$31,FALSE))</f>
        <v>0</v>
      </c>
      <c r="H37" s="406">
        <f>'Proiezione inerziale'!H53*(1+VLOOKUP($E37,$N$21:$U$28,H$31,FALSE))</f>
        <v>0</v>
      </c>
      <c r="I37" s="645">
        <f>'Proiezione inerziale'!K53*(VLOOKUP($E37,$N$21:$U$28,I$31,FALSE))</f>
        <v>0</v>
      </c>
      <c r="J37" s="645">
        <f>'Proiezione inerziale'!P53*(VLOOKUP($E37,$N$21:$U$28,J$31,FALSE))</f>
        <v>0</v>
      </c>
      <c r="K37" s="645">
        <f>'Proiezione inerziale'!Q53*(VLOOKUP($E37,$N$21:$U$28,K$31,FALSE))</f>
        <v>0</v>
      </c>
      <c r="L37" s="645">
        <f>'Proiezione inerziale'!R53*(VLOOKUP($E37,$N$21:$U$28,L$31,FALSE))</f>
        <v>0</v>
      </c>
      <c r="M37" s="645">
        <f>'Proiezione inerziale'!S53*(VLOOKUP($E37,$N$21:$U$28,M$31,FALSE))</f>
        <v>0</v>
      </c>
      <c r="N37" s="646">
        <f>'Proiezione inerziale'!T53*(VLOOKUP($E37,$N$21:$U$28,N$31,FALSE))</f>
        <v>0</v>
      </c>
    </row>
    <row r="38" spans="1:14" ht="30" customHeight="1" outlineLevel="1" x14ac:dyDescent="0.35">
      <c r="A38" s="651"/>
      <c r="B38" s="651"/>
      <c r="C38" s="651"/>
      <c r="D38" s="408" t="str">
        <f>'Proiezione inerziale'!D54</f>
        <v>Consumo annuo GPL</v>
      </c>
      <c r="E38" s="795" t="str">
        <f>'Proiezione inerziale'!F54</f>
        <v>Emissioni nuovi veicoli g/km</v>
      </c>
      <c r="F38" s="796"/>
      <c r="G38" s="406">
        <f>'Proiezione inerziale'!G54*(1+VLOOKUP($E38,$N$21:$U$28,G$31,FALSE))</f>
        <v>0</v>
      </c>
      <c r="H38" s="406">
        <f>'Proiezione inerziale'!H54*(1+VLOOKUP($E38,$N$21:$U$28,H$31,FALSE))</f>
        <v>0</v>
      </c>
      <c r="I38" s="645">
        <f>'Proiezione inerziale'!K54*(VLOOKUP($E38,$N$21:$U$28,I$31,FALSE))</f>
        <v>0</v>
      </c>
      <c r="J38" s="645">
        <f>'Proiezione inerziale'!P54*(VLOOKUP($E38,$N$21:$U$28,J$31,FALSE))</f>
        <v>0</v>
      </c>
      <c r="K38" s="645">
        <f>'Proiezione inerziale'!Q54*(VLOOKUP($E38,$N$21:$U$28,K$31,FALSE))</f>
        <v>0</v>
      </c>
      <c r="L38" s="645">
        <f>'Proiezione inerziale'!R54*(VLOOKUP($E38,$N$21:$U$28,L$31,FALSE))</f>
        <v>0</v>
      </c>
      <c r="M38" s="645">
        <f>'Proiezione inerziale'!S54*(VLOOKUP($E38,$N$21:$U$28,M$31,FALSE))</f>
        <v>0</v>
      </c>
      <c r="N38" s="646">
        <f>'Proiezione inerziale'!T54*(VLOOKUP($E38,$N$21:$U$28,N$31,FALSE))</f>
        <v>0</v>
      </c>
    </row>
    <row r="39" spans="1:14" ht="30" customHeight="1" outlineLevel="1" thickBot="1" x14ac:dyDescent="0.4">
      <c r="A39" s="651"/>
      <c r="B39" s="651"/>
      <c r="C39" s="651"/>
      <c r="D39" s="412" t="str">
        <f>'Proiezione inerziale'!D55</f>
        <v>Consumo annuo olio riscaldamento</v>
      </c>
      <c r="E39" s="826" t="str">
        <f>'Proiezione inerziale'!F55</f>
        <v>Emissioni nuovi veicoli g/km</v>
      </c>
      <c r="F39" s="827"/>
      <c r="G39" s="406">
        <f>'Proiezione inerziale'!G55*(1+VLOOKUP($E39,$N$21:$U$28,G$31,FALSE))</f>
        <v>0</v>
      </c>
      <c r="H39" s="406">
        <f>'Proiezione inerziale'!H55*(1+VLOOKUP($E39,$N$21:$U$28,H$31,FALSE))</f>
        <v>0</v>
      </c>
      <c r="I39" s="645">
        <f>'Proiezione inerziale'!K55*(VLOOKUP($E39,$N$21:$U$28,I$31,FALSE))</f>
        <v>0</v>
      </c>
      <c r="J39" s="645">
        <f>'Proiezione inerziale'!P55*(VLOOKUP($E39,$N$21:$U$28,J$31,FALSE))</f>
        <v>0</v>
      </c>
      <c r="K39" s="645">
        <f>'Proiezione inerziale'!Q55*(VLOOKUP($E39,$N$21:$U$28,K$31,FALSE))</f>
        <v>0</v>
      </c>
      <c r="L39" s="645">
        <f>'Proiezione inerziale'!R55*(VLOOKUP($E39,$N$21:$U$28,L$31,FALSE))</f>
        <v>0</v>
      </c>
      <c r="M39" s="645">
        <f>'Proiezione inerziale'!S55*(VLOOKUP($E39,$N$21:$U$28,M$31,FALSE))</f>
        <v>0</v>
      </c>
      <c r="N39" s="646">
        <f>'Proiezione inerziale'!T55*(VLOOKUP($E39,$N$21:$U$28,N$31,FALSE))</f>
        <v>0</v>
      </c>
    </row>
    <row r="40" spans="1:14" ht="30" customHeight="1" outlineLevel="1" thickBot="1" x14ac:dyDescent="0.4">
      <c r="A40" s="651" t="s">
        <v>959</v>
      </c>
      <c r="B40" s="651"/>
      <c r="C40" s="651"/>
      <c r="D40" s="415" t="str">
        <f>'Proiezione inerziale'!D56</f>
        <v>SUBTOTALE</v>
      </c>
      <c r="E40" s="828"/>
      <c r="F40" s="829"/>
      <c r="G40" s="649">
        <f t="shared" ref="G40:N40" si="7">SUM(G33:G39)</f>
        <v>0</v>
      </c>
      <c r="H40" s="649">
        <f t="shared" si="7"/>
        <v>0</v>
      </c>
      <c r="I40" s="649">
        <f t="shared" si="7"/>
        <v>0</v>
      </c>
      <c r="J40" s="649">
        <f t="shared" si="7"/>
        <v>0</v>
      </c>
      <c r="K40" s="649">
        <f t="shared" si="7"/>
        <v>0</v>
      </c>
      <c r="L40" s="649">
        <f t="shared" si="7"/>
        <v>0</v>
      </c>
      <c r="M40" s="649">
        <f t="shared" si="7"/>
        <v>0</v>
      </c>
      <c r="N40" s="650">
        <f t="shared" si="7"/>
        <v>0</v>
      </c>
    </row>
    <row r="41" spans="1:14" ht="19" outlineLevel="1" thickBot="1" x14ac:dyDescent="0.4">
      <c r="A41" s="651"/>
      <c r="B41" s="651"/>
      <c r="C41" s="651"/>
      <c r="D41" s="393"/>
      <c r="E41" s="393"/>
      <c r="F41" s="393"/>
      <c r="G41" s="653"/>
      <c r="H41" s="653"/>
      <c r="I41" s="393"/>
      <c r="J41" s="393"/>
      <c r="K41" s="393"/>
      <c r="L41" s="393"/>
      <c r="M41" s="393"/>
      <c r="N41" s="393"/>
    </row>
    <row r="42" spans="1:14" ht="80.150000000000006" customHeight="1" outlineLevel="1" thickBot="1" x14ac:dyDescent="0.4">
      <c r="A42" s="651"/>
      <c r="B42" s="651"/>
      <c r="C42" s="651"/>
      <c r="D42" s="657" t="str">
        <f>'Proiezione inerziale'!D58</f>
        <v>Consumi elettrici</v>
      </c>
      <c r="E42" s="658"/>
      <c r="F42" s="658"/>
      <c r="G42" s="658">
        <v>2021</v>
      </c>
      <c r="H42" s="658">
        <v>2022</v>
      </c>
      <c r="I42" s="658">
        <v>2025</v>
      </c>
      <c r="J42" s="658">
        <v>2030</v>
      </c>
      <c r="K42" s="658">
        <v>2035</v>
      </c>
      <c r="L42" s="658">
        <v>2040</v>
      </c>
      <c r="M42" s="658">
        <v>2045</v>
      </c>
      <c r="N42" s="659">
        <v>2050</v>
      </c>
    </row>
    <row r="43" spans="1:14" ht="50.15" customHeight="1" outlineLevel="1" x14ac:dyDescent="0.35">
      <c r="A43" s="651"/>
      <c r="B43" s="651"/>
      <c r="C43" s="651"/>
      <c r="D43" s="403" t="str">
        <f>'Proiezione inerziale'!D59</f>
        <v>Uffici / Sedi aziendali - Acquistata</v>
      </c>
      <c r="E43" s="830" t="str">
        <f>'Proiezione inerziale'!F59</f>
        <v>Energia elettrica - Enel [kg CO2 per MWh]</v>
      </c>
      <c r="F43" s="831"/>
      <c r="G43" s="645">
        <f>'Proiezione inerziale'!G59</f>
        <v>0</v>
      </c>
      <c r="H43" s="645">
        <f>'Proiezione inerziale'!H59</f>
        <v>0</v>
      </c>
      <c r="I43" s="645">
        <f>'Proiezione inerziale'!K59*(VLOOKUP($E43,$N$21:$U$28,I$31,FALSE))</f>
        <v>0</v>
      </c>
      <c r="J43" s="645">
        <f>'Proiezione inerziale'!P59*(VLOOKUP($E43,$N$21:$U$28,J$31,FALSE))</f>
        <v>0</v>
      </c>
      <c r="K43" s="645">
        <f>'Proiezione inerziale'!Q59*(VLOOKUP($E43,$N$21:$U$28,K$31,FALSE))</f>
        <v>0</v>
      </c>
      <c r="L43" s="645">
        <f>'Proiezione inerziale'!R59*(VLOOKUP($E43,$N$21:$U$28,L$31,FALSE))</f>
        <v>0</v>
      </c>
      <c r="M43" s="645">
        <f>'Proiezione inerziale'!S59*(VLOOKUP($E43,$N$21:$U$28,M$31,FALSE))</f>
        <v>0</v>
      </c>
      <c r="N43" s="646">
        <f>'Proiezione inerziale'!T59*(VLOOKUP($E43,$N$21:$U$28,N$31,FALSE))</f>
        <v>0</v>
      </c>
    </row>
    <row r="44" spans="1:14" ht="50.15" customHeight="1" outlineLevel="1" x14ac:dyDescent="0.35">
      <c r="A44" s="651"/>
      <c r="B44" s="651"/>
      <c r="C44" s="651"/>
      <c r="D44" s="403" t="str">
        <f>'Proiezione inerziale'!D60</f>
        <v>Siti produttivi (e.g. fabbriche e officine)</v>
      </c>
      <c r="E44" s="822" t="str">
        <f>'Proiezione inerziale'!F60</f>
        <v>Energia elettrica - Enel [kg CO2 per MWh]</v>
      </c>
      <c r="F44" s="823"/>
      <c r="G44" s="645">
        <f>'Proiezione inerziale'!G60</f>
        <v>0</v>
      </c>
      <c r="H44" s="645">
        <f>'Proiezione inerziale'!H60</f>
        <v>0</v>
      </c>
      <c r="I44" s="645">
        <f>'Proiezione inerziale'!K60*(VLOOKUP($E44,$N$21:$U$28,I$31,FALSE))</f>
        <v>0</v>
      </c>
      <c r="J44" s="645">
        <f>'Proiezione inerziale'!P60*(VLOOKUP($E44,$N$21:$U$28,J$31,FALSE))</f>
        <v>0</v>
      </c>
      <c r="K44" s="645">
        <f>'Proiezione inerziale'!Q60*(VLOOKUP($E44,$N$21:$U$28,K$31,FALSE))</f>
        <v>0</v>
      </c>
      <c r="L44" s="645">
        <f>'Proiezione inerziale'!R60*(VLOOKUP($E44,$N$21:$U$28,L$31,FALSE))</f>
        <v>0</v>
      </c>
      <c r="M44" s="645">
        <f>'Proiezione inerziale'!S60*(VLOOKUP($E44,$N$21:$U$28,M$31,FALSE))</f>
        <v>0</v>
      </c>
      <c r="N44" s="646">
        <f>'Proiezione inerziale'!T60*(VLOOKUP($E44,$N$21:$U$28,N$31,FALSE))</f>
        <v>0</v>
      </c>
    </row>
    <row r="45" spans="1:14" ht="50.15" customHeight="1" outlineLevel="1" thickBot="1" x14ac:dyDescent="0.4">
      <c r="A45" s="651"/>
      <c r="B45" s="651"/>
      <c r="C45" s="651"/>
      <c r="D45" s="403" t="str">
        <f>'Proiezione inerziale'!D61</f>
        <v>Cantieri</v>
      </c>
      <c r="E45" s="824" t="str">
        <f>'Proiezione inerziale'!F61</f>
        <v>Energia elettrica - Enel [kg CO2 per MWh]</v>
      </c>
      <c r="F45" s="825"/>
      <c r="G45" s="645">
        <f>'Proiezione inerziale'!G61</f>
        <v>0</v>
      </c>
      <c r="H45" s="645">
        <f>'Proiezione inerziale'!H61</f>
        <v>0</v>
      </c>
      <c r="I45" s="645">
        <f>'Proiezione inerziale'!K61*(VLOOKUP($E45,$N$21:$U$28,I$31,FALSE))</f>
        <v>0</v>
      </c>
      <c r="J45" s="645">
        <f>'Proiezione inerziale'!P61*(VLOOKUP($E45,$N$21:$U$28,J$31,FALSE))</f>
        <v>0</v>
      </c>
      <c r="K45" s="645">
        <f>'Proiezione inerziale'!Q61*(VLOOKUP($E45,$N$21:$U$28,K$31,FALSE))</f>
        <v>0</v>
      </c>
      <c r="L45" s="645">
        <f>'Proiezione inerziale'!R61*(VLOOKUP($E45,$N$21:$U$28,L$31,FALSE))</f>
        <v>0</v>
      </c>
      <c r="M45" s="645">
        <f>'Proiezione inerziale'!S61*(VLOOKUP($E45,$N$21:$U$28,M$31,FALSE))</f>
        <v>0</v>
      </c>
      <c r="N45" s="646">
        <f>'Proiezione inerziale'!T61*(VLOOKUP($E45,$N$21:$U$28,N$31,FALSE))</f>
        <v>0</v>
      </c>
    </row>
    <row r="46" spans="1:14" ht="30" customHeight="1" outlineLevel="1" thickBot="1" x14ac:dyDescent="0.4">
      <c r="A46" s="651" t="s">
        <v>987</v>
      </c>
      <c r="B46" s="651"/>
      <c r="C46" s="651"/>
      <c r="D46" s="415" t="str">
        <f>'Proiezione inerziale'!D62</f>
        <v>SUBTOTALE</v>
      </c>
      <c r="E46" s="416"/>
      <c r="F46" s="416"/>
      <c r="G46" s="649">
        <f>SUM(G43:G45)</f>
        <v>0</v>
      </c>
      <c r="H46" s="649">
        <f t="shared" ref="H46:N46" si="8">SUM(H43:H45)</f>
        <v>0</v>
      </c>
      <c r="I46" s="649">
        <f t="shared" si="8"/>
        <v>0</v>
      </c>
      <c r="J46" s="649">
        <f t="shared" si="8"/>
        <v>0</v>
      </c>
      <c r="K46" s="649">
        <f t="shared" si="8"/>
        <v>0</v>
      </c>
      <c r="L46" s="649">
        <f t="shared" si="8"/>
        <v>0</v>
      </c>
      <c r="M46" s="649">
        <f t="shared" si="8"/>
        <v>0</v>
      </c>
      <c r="N46" s="650">
        <f t="shared" si="8"/>
        <v>0</v>
      </c>
    </row>
    <row r="47" spans="1:14" ht="19" outlineLevel="1" thickBot="1" x14ac:dyDescent="0.4">
      <c r="A47" s="651"/>
      <c r="B47" s="651"/>
      <c r="C47" s="651"/>
      <c r="D47" s="434"/>
      <c r="E47" s="434"/>
      <c r="F47" s="434"/>
      <c r="G47" s="654"/>
      <c r="H47" s="654"/>
      <c r="I47" s="434"/>
      <c r="J47" s="434"/>
      <c r="K47" s="434"/>
      <c r="L47" s="434"/>
      <c r="M47" s="434"/>
      <c r="N47" s="434"/>
    </row>
    <row r="48" spans="1:14" ht="80.150000000000006" customHeight="1" outlineLevel="1" thickBot="1" x14ac:dyDescent="0.4">
      <c r="A48" s="651"/>
      <c r="B48" s="651"/>
      <c r="C48" s="651"/>
      <c r="D48" s="444" t="str">
        <f>'Proiezione inerziale'!D64</f>
        <v>Trasmissione e distribuzione energia elettrica</v>
      </c>
      <c r="E48" s="445"/>
      <c r="F48" s="445"/>
      <c r="G48" s="445">
        <v>2021</v>
      </c>
      <c r="H48" s="445">
        <v>2022</v>
      </c>
      <c r="I48" s="445">
        <v>2025</v>
      </c>
      <c r="J48" s="445">
        <v>2030</v>
      </c>
      <c r="K48" s="445">
        <v>2035</v>
      </c>
      <c r="L48" s="445">
        <v>2040</v>
      </c>
      <c r="M48" s="445">
        <v>2045</v>
      </c>
      <c r="N48" s="660">
        <v>2050</v>
      </c>
    </row>
    <row r="49" spans="1:14" ht="30" customHeight="1" outlineLevel="1" thickBot="1" x14ac:dyDescent="0.4">
      <c r="A49" s="651"/>
      <c r="B49" s="651"/>
      <c r="C49" s="651"/>
      <c r="D49" s="403" t="str">
        <f>'Proiezione inerziale'!D65</f>
        <v>Consumo elettrico totale</v>
      </c>
      <c r="E49" s="404" t="str">
        <f>'Proiezione inerziale'!F65</f>
        <v>Dummy</v>
      </c>
      <c r="F49" s="404"/>
      <c r="G49" s="645">
        <f>'Proiezione inerziale'!G65</f>
        <v>0</v>
      </c>
      <c r="H49" s="645">
        <f>'Proiezione inerziale'!H65</f>
        <v>0</v>
      </c>
      <c r="I49" s="645">
        <f>'Proiezione inerziale'!K65*(VLOOKUP($E49,$N$21:$U$28,I$31,FALSE))</f>
        <v>0</v>
      </c>
      <c r="J49" s="645">
        <f>'Proiezione inerziale'!P65*(VLOOKUP($E49,$N$21:$U$28,J$31,FALSE))</f>
        <v>0</v>
      </c>
      <c r="K49" s="645">
        <f>'Proiezione inerziale'!Q65*(VLOOKUP($E49,$N$21:$U$28,K$31,FALSE))</f>
        <v>0</v>
      </c>
      <c r="L49" s="645">
        <f>'Proiezione inerziale'!R65*(VLOOKUP($E49,$N$21:$U$28,L$31,FALSE))</f>
        <v>0</v>
      </c>
      <c r="M49" s="645">
        <f>'Proiezione inerziale'!S65*(VLOOKUP($E49,$N$21:$U$28,M$31,FALSE))</f>
        <v>0</v>
      </c>
      <c r="N49" s="646">
        <f>'Proiezione inerziale'!T65*(VLOOKUP($E49,$N$21:$U$28,N$31,FALSE))</f>
        <v>0</v>
      </c>
    </row>
    <row r="50" spans="1:14" ht="30" customHeight="1" outlineLevel="1" thickBot="1" x14ac:dyDescent="0.4">
      <c r="A50" s="651" t="s">
        <v>459</v>
      </c>
      <c r="B50" s="651"/>
      <c r="C50" s="651"/>
      <c r="D50" s="415" t="str">
        <f>'Proiezione inerziale'!D66</f>
        <v>SUBTOTALE</v>
      </c>
      <c r="E50" s="416"/>
      <c r="F50" s="416"/>
      <c r="G50" s="649">
        <f>SUM(G49)</f>
        <v>0</v>
      </c>
      <c r="H50" s="649">
        <f t="shared" ref="H50:N50" si="9">SUM(H49)</f>
        <v>0</v>
      </c>
      <c r="I50" s="649">
        <f t="shared" si="9"/>
        <v>0</v>
      </c>
      <c r="J50" s="649">
        <f t="shared" si="9"/>
        <v>0</v>
      </c>
      <c r="K50" s="649">
        <f t="shared" si="9"/>
        <v>0</v>
      </c>
      <c r="L50" s="649">
        <f t="shared" si="9"/>
        <v>0</v>
      </c>
      <c r="M50" s="649">
        <f t="shared" si="9"/>
        <v>0</v>
      </c>
      <c r="N50" s="650">
        <f t="shared" si="9"/>
        <v>0</v>
      </c>
    </row>
    <row r="51" spans="1:14" ht="30" customHeight="1" outlineLevel="1" thickBot="1" x14ac:dyDescent="0.4">
      <c r="A51" s="651"/>
      <c r="B51" s="651"/>
      <c r="C51" s="651"/>
      <c r="D51" s="393"/>
      <c r="E51" s="393"/>
      <c r="F51" s="393"/>
      <c r="G51" s="653">
        <v>2021</v>
      </c>
      <c r="H51" s="653">
        <v>2022</v>
      </c>
      <c r="I51" s="393">
        <v>2025</v>
      </c>
      <c r="J51" s="393">
        <v>2030</v>
      </c>
      <c r="K51" s="393">
        <v>2035</v>
      </c>
      <c r="L51" s="393">
        <v>2040</v>
      </c>
      <c r="M51" s="393">
        <v>2045</v>
      </c>
      <c r="N51" s="393">
        <v>2050</v>
      </c>
    </row>
    <row r="52" spans="1:14" ht="80.150000000000006" customHeight="1" outlineLevel="1" thickBot="1" x14ac:dyDescent="0.4">
      <c r="A52" s="651"/>
      <c r="B52" s="651"/>
      <c r="C52" s="651"/>
      <c r="D52" s="444" t="str">
        <f>'Proiezione inerziale'!D68</f>
        <v>Fornitura acqua</v>
      </c>
      <c r="E52" s="445"/>
      <c r="F52" s="445"/>
      <c r="G52" s="445">
        <v>2021</v>
      </c>
      <c r="H52" s="445">
        <v>2022</v>
      </c>
      <c r="I52" s="445">
        <v>2025</v>
      </c>
      <c r="J52" s="445">
        <v>2030</v>
      </c>
      <c r="K52" s="445">
        <v>2035</v>
      </c>
      <c r="L52" s="445">
        <v>2040</v>
      </c>
      <c r="M52" s="445">
        <v>2045</v>
      </c>
      <c r="N52" s="660">
        <v>2050</v>
      </c>
    </row>
    <row r="53" spans="1:14" ht="30" customHeight="1" outlineLevel="1" x14ac:dyDescent="0.35">
      <c r="A53" s="651"/>
      <c r="B53" s="651"/>
      <c r="C53" s="651"/>
      <c r="D53" s="403" t="str">
        <f>'Proiezione inerziale'!D69</f>
        <v>Consumo acqua sede</v>
      </c>
      <c r="E53" s="404" t="str">
        <f>'Proiezione inerziale'!F69</f>
        <v>Dummy</v>
      </c>
      <c r="F53" s="404"/>
      <c r="G53" s="655">
        <f>'Proiezione inerziale'!G69</f>
        <v>0</v>
      </c>
      <c r="H53" s="655">
        <f>'Proiezione inerziale'!H69</f>
        <v>0</v>
      </c>
      <c r="I53" s="655">
        <f>'Proiezione inerziale'!K69*(VLOOKUP($E53,$N$21:$U$28,I$31,FALSE))</f>
        <v>0</v>
      </c>
      <c r="J53" s="655">
        <f>'Proiezione inerziale'!P69*(VLOOKUP($E53,$N$21:$U$28,J$31,FALSE))</f>
        <v>0</v>
      </c>
      <c r="K53" s="655">
        <f>'Proiezione inerziale'!Q69*(VLOOKUP($E53,$N$21:$U$28,K$31,FALSE))</f>
        <v>0</v>
      </c>
      <c r="L53" s="655">
        <f>'Proiezione inerziale'!R69*(VLOOKUP($E53,$N$21:$U$28,L$31,FALSE))</f>
        <v>0</v>
      </c>
      <c r="M53" s="655">
        <f>'Proiezione inerziale'!S69*(VLOOKUP($E53,$N$21:$U$28,M$31,FALSE))</f>
        <v>0</v>
      </c>
      <c r="N53" s="656">
        <f>'Proiezione inerziale'!T69*(VLOOKUP($E53,$N$21:$U$28,N$31,FALSE))</f>
        <v>0</v>
      </c>
    </row>
    <row r="54" spans="1:14" ht="30" customHeight="1" outlineLevel="1" thickBot="1" x14ac:dyDescent="0.4">
      <c r="A54" s="651"/>
      <c r="B54" s="651"/>
      <c r="C54" s="651"/>
      <c r="D54" s="403" t="str">
        <f>'Proiezione inerziale'!D70</f>
        <v>Consumo acqua cantiere</v>
      </c>
      <c r="E54" s="404" t="str">
        <f>'Proiezione inerziale'!F70</f>
        <v>Dummy</v>
      </c>
      <c r="F54" s="404"/>
      <c r="G54" s="655">
        <f>'Proiezione inerziale'!G70</f>
        <v>0</v>
      </c>
      <c r="H54" s="655">
        <f>'Proiezione inerziale'!H70</f>
        <v>0</v>
      </c>
      <c r="I54" s="655">
        <f>'Proiezione inerziale'!K70*(VLOOKUP($E54,$N$21:$U$28,I$31,FALSE))</f>
        <v>0</v>
      </c>
      <c r="J54" s="655">
        <f>'Proiezione inerziale'!P70*(VLOOKUP($E54,$N$21:$U$28,J$31,FALSE))</f>
        <v>0</v>
      </c>
      <c r="K54" s="655">
        <f>'Proiezione inerziale'!Q70*(VLOOKUP($E54,$N$21:$U$28,K$31,FALSE))</f>
        <v>0</v>
      </c>
      <c r="L54" s="655">
        <f>'Proiezione inerziale'!R70*(VLOOKUP($E54,$N$21:$U$28,L$31,FALSE))</f>
        <v>0</v>
      </c>
      <c r="M54" s="655">
        <f>'Proiezione inerziale'!S70*(VLOOKUP($E54,$N$21:$U$28,M$31,FALSE))</f>
        <v>0</v>
      </c>
      <c r="N54" s="656">
        <f>'Proiezione inerziale'!T70*(VLOOKUP($E54,$N$21:$U$28,N$31,FALSE))</f>
        <v>0</v>
      </c>
    </row>
    <row r="55" spans="1:14" ht="30" customHeight="1" outlineLevel="1" thickBot="1" x14ac:dyDescent="0.4">
      <c r="A55" s="651" t="s">
        <v>459</v>
      </c>
      <c r="B55" s="651"/>
      <c r="C55" s="651"/>
      <c r="D55" s="415" t="str">
        <f>'Proiezione inerziale'!D71</f>
        <v>SUBTOTALE</v>
      </c>
      <c r="E55" s="416"/>
      <c r="F55" s="416"/>
      <c r="G55" s="649">
        <f>SUM(G53:G54)</f>
        <v>0</v>
      </c>
      <c r="H55" s="649">
        <f t="shared" ref="H55:N55" si="10">SUM(H53:H54)</f>
        <v>0</v>
      </c>
      <c r="I55" s="649">
        <f t="shared" si="10"/>
        <v>0</v>
      </c>
      <c r="J55" s="649">
        <f t="shared" si="10"/>
        <v>0</v>
      </c>
      <c r="K55" s="649">
        <f t="shared" si="10"/>
        <v>0</v>
      </c>
      <c r="L55" s="649">
        <f t="shared" si="10"/>
        <v>0</v>
      </c>
      <c r="M55" s="649">
        <f t="shared" si="10"/>
        <v>0</v>
      </c>
      <c r="N55" s="650">
        <f t="shared" si="10"/>
        <v>0</v>
      </c>
    </row>
    <row r="56" spans="1:14" ht="30" customHeight="1" outlineLevel="1" thickBot="1" x14ac:dyDescent="0.4">
      <c r="A56" s="651"/>
      <c r="B56" s="651"/>
      <c r="C56" s="651"/>
      <c r="D56" s="393"/>
      <c r="E56" s="393"/>
      <c r="F56" s="393"/>
      <c r="G56" s="655"/>
      <c r="H56" s="655"/>
      <c r="I56" s="655"/>
      <c r="J56" s="655"/>
      <c r="K56" s="655"/>
      <c r="L56" s="655"/>
      <c r="M56" s="655"/>
      <c r="N56" s="656"/>
    </row>
    <row r="57" spans="1:14" ht="80.150000000000006" customHeight="1" outlineLevel="1" thickBot="1" x14ac:dyDescent="0.4">
      <c r="A57" s="651"/>
      <c r="B57" s="651"/>
      <c r="C57" s="651"/>
      <c r="D57" s="444" t="str">
        <f>'Proiezione inerziale'!D73</f>
        <v>Scarico acqua</v>
      </c>
      <c r="E57" s="445"/>
      <c r="F57" s="445"/>
      <c r="G57" s="445">
        <v>2021</v>
      </c>
      <c r="H57" s="445">
        <v>2022</v>
      </c>
      <c r="I57" s="445">
        <v>2025</v>
      </c>
      <c r="J57" s="445">
        <v>2030</v>
      </c>
      <c r="K57" s="445">
        <v>2035</v>
      </c>
      <c r="L57" s="445">
        <v>2040</v>
      </c>
      <c r="M57" s="445">
        <v>2045</v>
      </c>
      <c r="N57" s="660">
        <v>2050</v>
      </c>
    </row>
    <row r="58" spans="1:14" ht="30" customHeight="1" outlineLevel="1" thickBot="1" x14ac:dyDescent="0.4">
      <c r="A58" s="651"/>
      <c r="B58" s="651"/>
      <c r="C58" s="651"/>
      <c r="D58" s="450" t="str">
        <f>'Proiezione inerziale'!D74</f>
        <v>Volume di acqua scaricata</v>
      </c>
      <c r="E58" s="404" t="str">
        <f>'Proiezione inerziale'!F74</f>
        <v>Dummy</v>
      </c>
      <c r="F58" s="404"/>
      <c r="G58" s="655">
        <f>'Proiezione inerziale'!G74</f>
        <v>0</v>
      </c>
      <c r="H58" s="655">
        <f>'Proiezione inerziale'!H74</f>
        <v>0</v>
      </c>
      <c r="I58" s="655">
        <f>'Proiezione inerziale'!K74*(VLOOKUP($E58,$N$21:$U$28,I$31,FALSE))</f>
        <v>0</v>
      </c>
      <c r="J58" s="655">
        <f>'Proiezione inerziale'!P74*(VLOOKUP($E58,$N$21:$U$28,J$31,FALSE))</f>
        <v>0</v>
      </c>
      <c r="K58" s="655">
        <f>'Proiezione inerziale'!Q74*(VLOOKUP($E58,$N$21:$U$28,K$31,FALSE))</f>
        <v>0</v>
      </c>
      <c r="L58" s="655">
        <f>'Proiezione inerziale'!R74*(VLOOKUP($E58,$N$21:$U$28,L$31,FALSE))</f>
        <v>0</v>
      </c>
      <c r="M58" s="655">
        <f>'Proiezione inerziale'!S74*(VLOOKUP($E58,$N$21:$U$28,M$31,FALSE))</f>
        <v>0</v>
      </c>
      <c r="N58" s="656">
        <f>'Proiezione inerziale'!T74*(VLOOKUP($E58,$N$21:$U$28,N$31,FALSE))</f>
        <v>0</v>
      </c>
    </row>
    <row r="59" spans="1:14" ht="30" customHeight="1" outlineLevel="1" thickBot="1" x14ac:dyDescent="0.4">
      <c r="A59" s="651" t="s">
        <v>459</v>
      </c>
      <c r="B59" s="651"/>
      <c r="C59" s="651"/>
      <c r="D59" s="415" t="str">
        <f>'Proiezione inerziale'!D75</f>
        <v>SUBTOTALE</v>
      </c>
      <c r="E59" s="416"/>
      <c r="F59" s="416"/>
      <c r="G59" s="649">
        <f>SUM(G58)</f>
        <v>0</v>
      </c>
      <c r="H59" s="649">
        <f t="shared" ref="H59:N59" si="11">SUM(H58)</f>
        <v>0</v>
      </c>
      <c r="I59" s="649">
        <f t="shared" si="11"/>
        <v>0</v>
      </c>
      <c r="J59" s="649">
        <f t="shared" si="11"/>
        <v>0</v>
      </c>
      <c r="K59" s="649">
        <f t="shared" si="11"/>
        <v>0</v>
      </c>
      <c r="L59" s="649">
        <f t="shared" si="11"/>
        <v>0</v>
      </c>
      <c r="M59" s="649">
        <f t="shared" si="11"/>
        <v>0</v>
      </c>
      <c r="N59" s="650">
        <f t="shared" si="11"/>
        <v>0</v>
      </c>
    </row>
    <row r="60" spans="1:14" ht="30" customHeight="1" outlineLevel="1" thickBot="1" x14ac:dyDescent="0.4">
      <c r="A60" s="651"/>
      <c r="B60" s="651"/>
      <c r="C60" s="651"/>
      <c r="D60" s="393"/>
      <c r="E60" s="393"/>
      <c r="F60" s="393"/>
      <c r="G60" s="653"/>
      <c r="H60" s="653"/>
      <c r="I60" s="393"/>
      <c r="J60" s="393"/>
      <c r="K60" s="393"/>
      <c r="L60" s="393"/>
      <c r="M60" s="393"/>
      <c r="N60" s="393"/>
    </row>
    <row r="61" spans="1:14" ht="80.150000000000006" customHeight="1" outlineLevel="1" thickBot="1" x14ac:dyDescent="0.4">
      <c r="A61" s="651"/>
      <c r="B61" s="651"/>
      <c r="C61" s="651"/>
      <c r="D61" s="444" t="str">
        <f>'Proiezione inerziale'!D77</f>
        <v>Materiali forniti da terzi</v>
      </c>
      <c r="E61" s="445"/>
      <c r="F61" s="445"/>
      <c r="G61" s="445">
        <v>2021</v>
      </c>
      <c r="H61" s="445">
        <v>2022</v>
      </c>
      <c r="I61" s="445">
        <v>2025</v>
      </c>
      <c r="J61" s="445">
        <v>2030</v>
      </c>
      <c r="K61" s="445">
        <v>2035</v>
      </c>
      <c r="L61" s="445">
        <v>2040</v>
      </c>
      <c r="M61" s="445">
        <v>2045</v>
      </c>
      <c r="N61" s="660">
        <v>2050</v>
      </c>
    </row>
    <row r="62" spans="1:14" ht="30" customHeight="1" outlineLevel="1" x14ac:dyDescent="0.35">
      <c r="A62" s="651"/>
      <c r="B62" s="651"/>
      <c r="C62" s="651"/>
      <c r="D62" s="403" t="str">
        <f>'Proiezione inerziale'!D78</f>
        <v>Aggregati</v>
      </c>
      <c r="E62" s="404" t="str">
        <f>'Proiezione inerziale'!F78</f>
        <v>Dummy</v>
      </c>
      <c r="F62" s="404"/>
      <c r="G62" s="655">
        <f>'Proiezione inerziale'!G78</f>
        <v>0</v>
      </c>
      <c r="H62" s="655">
        <f>'Proiezione inerziale'!H78</f>
        <v>0</v>
      </c>
      <c r="I62" s="655">
        <f>'Proiezione inerziale'!K78*(VLOOKUP($E62,$N$21:$U$28,I$31,FALSE))</f>
        <v>0</v>
      </c>
      <c r="J62" s="655">
        <f>'Proiezione inerziale'!P78*(VLOOKUP($E62,$N$21:$U$28,J$31,FALSE))</f>
        <v>0</v>
      </c>
      <c r="K62" s="655">
        <f>'Proiezione inerziale'!Q78*(VLOOKUP($E62,$N$21:$U$28,K$31,FALSE))</f>
        <v>0</v>
      </c>
      <c r="L62" s="655">
        <f>'Proiezione inerziale'!R78*(VLOOKUP($E62,$N$21:$U$28,L$31,FALSE))</f>
        <v>0</v>
      </c>
      <c r="M62" s="655">
        <f>'Proiezione inerziale'!S78*(VLOOKUP($E62,$N$21:$U$28,M$31,FALSE))</f>
        <v>0</v>
      </c>
      <c r="N62" s="656">
        <f>'Proiezione inerziale'!T78*(VLOOKUP($E62,$N$21:$U$28,N$31,FALSE))</f>
        <v>0</v>
      </c>
    </row>
    <row r="63" spans="1:14" ht="30" customHeight="1" outlineLevel="1" x14ac:dyDescent="0.35">
      <c r="A63" s="651"/>
      <c r="B63" s="651"/>
      <c r="C63" s="651"/>
      <c r="D63" s="403" t="str">
        <f>'Proiezione inerziale'!D79</f>
        <v>Bitume + Emulsione</v>
      </c>
      <c r="E63" s="404" t="str">
        <f>'Proiezione inerziale'!F79</f>
        <v>Dummy</v>
      </c>
      <c r="F63" s="404"/>
      <c r="G63" s="655">
        <f>'Proiezione inerziale'!G79</f>
        <v>0</v>
      </c>
      <c r="H63" s="655">
        <f>'Proiezione inerziale'!H79</f>
        <v>0</v>
      </c>
      <c r="I63" s="655">
        <f>'Proiezione inerziale'!K79*(VLOOKUP($E63,$N$21:$U$28,I$31,FALSE))</f>
        <v>0</v>
      </c>
      <c r="J63" s="655">
        <f>'Proiezione inerziale'!P79*(VLOOKUP($E63,$N$21:$U$28,J$31,FALSE))</f>
        <v>0</v>
      </c>
      <c r="K63" s="655">
        <f>'Proiezione inerziale'!Q79*(VLOOKUP($E63,$N$21:$U$28,K$31,FALSE))</f>
        <v>0</v>
      </c>
      <c r="L63" s="655">
        <f>'Proiezione inerziale'!R79*(VLOOKUP($E63,$N$21:$U$28,L$31,FALSE))</f>
        <v>0</v>
      </c>
      <c r="M63" s="655">
        <f>'Proiezione inerziale'!S79*(VLOOKUP($E63,$N$21:$U$28,M$31,FALSE))</f>
        <v>0</v>
      </c>
      <c r="N63" s="656">
        <f>'Proiezione inerziale'!T79*(VLOOKUP($E63,$N$21:$U$28,N$31,FALSE))</f>
        <v>0</v>
      </c>
    </row>
    <row r="64" spans="1:14" ht="30" customHeight="1" outlineLevel="1" x14ac:dyDescent="0.35">
      <c r="A64" s="651"/>
      <c r="B64" s="651"/>
      <c r="C64" s="651"/>
      <c r="D64" s="403" t="str">
        <f>'Proiezione inerziale'!D80</f>
        <v>Mattoni</v>
      </c>
      <c r="E64" s="404" t="str">
        <f>'Proiezione inerziale'!F80</f>
        <v>Dummy</v>
      </c>
      <c r="F64" s="404"/>
      <c r="G64" s="655">
        <f>'Proiezione inerziale'!G80</f>
        <v>0</v>
      </c>
      <c r="H64" s="655">
        <f>'Proiezione inerziale'!H80</f>
        <v>0</v>
      </c>
      <c r="I64" s="655">
        <f>'Proiezione inerziale'!K80*(VLOOKUP($E64,$N$21:$U$28,I$31,FALSE))</f>
        <v>0</v>
      </c>
      <c r="J64" s="655">
        <f>'Proiezione inerziale'!P80*(VLOOKUP($E64,$N$21:$U$28,J$31,FALSE))</f>
        <v>0</v>
      </c>
      <c r="K64" s="655">
        <f>'Proiezione inerziale'!Q80*(VLOOKUP($E64,$N$21:$U$28,K$31,FALSE))</f>
        <v>0</v>
      </c>
      <c r="L64" s="655">
        <f>'Proiezione inerziale'!R80*(VLOOKUP($E64,$N$21:$U$28,L$31,FALSE))</f>
        <v>0</v>
      </c>
      <c r="M64" s="655">
        <f>'Proiezione inerziale'!S80*(VLOOKUP($E64,$N$21:$U$28,M$31,FALSE))</f>
        <v>0</v>
      </c>
      <c r="N64" s="656">
        <f>'Proiezione inerziale'!T80*(VLOOKUP($E64,$N$21:$U$28,N$31,FALSE))</f>
        <v>0</v>
      </c>
    </row>
    <row r="65" spans="1:14" ht="30" customHeight="1" outlineLevel="1" x14ac:dyDescent="0.35">
      <c r="A65" s="651"/>
      <c r="B65" s="651"/>
      <c r="C65" s="651"/>
      <c r="D65" s="403" t="str">
        <f>'Proiezione inerziale'!D81</f>
        <v>Prefabbricati in CLS</v>
      </c>
      <c r="E65" s="404" t="str">
        <f>'Proiezione inerziale'!F81</f>
        <v>Cemento [kg CO2 per ton]</v>
      </c>
      <c r="F65" s="404"/>
      <c r="G65" s="655">
        <f>'Proiezione inerziale'!G81</f>
        <v>0</v>
      </c>
      <c r="H65" s="655">
        <f>'Proiezione inerziale'!H81</f>
        <v>0</v>
      </c>
      <c r="I65" s="655">
        <f>'Proiezione inerziale'!K81*(VLOOKUP($E65,$N$21:$U$28,I$31,FALSE))</f>
        <v>0</v>
      </c>
      <c r="J65" s="655">
        <f>'Proiezione inerziale'!P81*(VLOOKUP($E65,$N$21:$U$28,J$31,FALSE))</f>
        <v>0</v>
      </c>
      <c r="K65" s="655">
        <f>'Proiezione inerziale'!Q81*(VLOOKUP($E65,$N$21:$U$28,K$31,FALSE))</f>
        <v>0</v>
      </c>
      <c r="L65" s="655">
        <f>'Proiezione inerziale'!R81*(VLOOKUP($E65,$N$21:$U$28,L$31,FALSE))</f>
        <v>0</v>
      </c>
      <c r="M65" s="655">
        <f>'Proiezione inerziale'!S81*(VLOOKUP($E65,$N$21:$U$28,M$31,FALSE))</f>
        <v>0</v>
      </c>
      <c r="N65" s="656">
        <f>'Proiezione inerziale'!T81*(VLOOKUP($E65,$N$21:$U$28,N$31,FALSE))</f>
        <v>0</v>
      </c>
    </row>
    <row r="66" spans="1:14" ht="30" customHeight="1" outlineLevel="1" x14ac:dyDescent="0.35">
      <c r="A66" s="651"/>
      <c r="B66" s="651"/>
      <c r="C66" s="651"/>
      <c r="D66" s="403" t="str">
        <f>'Proiezione inerziale'!D82</f>
        <v>Calcestruzzo</v>
      </c>
      <c r="E66" s="404" t="str">
        <f>'Proiezione inerziale'!F82</f>
        <v>Cemento [kg CO2 per ton]</v>
      </c>
      <c r="F66" s="404"/>
      <c r="G66" s="655">
        <f>'Proiezione inerziale'!G82</f>
        <v>0</v>
      </c>
      <c r="H66" s="655">
        <f>'Proiezione inerziale'!H82</f>
        <v>0</v>
      </c>
      <c r="I66" s="655">
        <f>'Proiezione inerziale'!K82*(VLOOKUP($E66,$N$21:$U$28,I$31,FALSE))</f>
        <v>0</v>
      </c>
      <c r="J66" s="655">
        <f>'Proiezione inerziale'!P82*(VLOOKUP($E66,$N$21:$U$28,J$31,FALSE))</f>
        <v>0</v>
      </c>
      <c r="K66" s="655">
        <f>'Proiezione inerziale'!Q82*(VLOOKUP($E66,$N$21:$U$28,K$31,FALSE))</f>
        <v>0</v>
      </c>
      <c r="L66" s="655">
        <f>'Proiezione inerziale'!R82*(VLOOKUP($E66,$N$21:$U$28,L$31,FALSE))</f>
        <v>0</v>
      </c>
      <c r="M66" s="655">
        <f>'Proiezione inerziale'!S82*(VLOOKUP($E66,$N$21:$U$28,M$31,FALSE))</f>
        <v>0</v>
      </c>
      <c r="N66" s="656">
        <f>'Proiezione inerziale'!T82*(VLOOKUP($E66,$N$21:$U$28,N$31,FALSE))</f>
        <v>0</v>
      </c>
    </row>
    <row r="67" spans="1:14" ht="30" customHeight="1" outlineLevel="1" x14ac:dyDescent="0.35">
      <c r="A67" s="651"/>
      <c r="B67" s="651"/>
      <c r="C67" s="651"/>
      <c r="D67" s="403" t="str">
        <f>'Proiezione inerziale'!D83</f>
        <v>Cemento e Malte Cementizie</v>
      </c>
      <c r="E67" s="404" t="str">
        <f>'Proiezione inerziale'!F83</f>
        <v>Cemento [kg CO2 per ton]</v>
      </c>
      <c r="F67" s="404"/>
      <c r="G67" s="655">
        <f>'Proiezione inerziale'!G83</f>
        <v>0</v>
      </c>
      <c r="H67" s="655">
        <f>'Proiezione inerziale'!H83</f>
        <v>0</v>
      </c>
      <c r="I67" s="655">
        <f>'Proiezione inerziale'!K83*(VLOOKUP($E67,$N$21:$U$28,I$31,FALSE))</f>
        <v>0</v>
      </c>
      <c r="J67" s="655">
        <f>'Proiezione inerziale'!P83*(VLOOKUP($E67,$N$21:$U$28,J$31,FALSE))</f>
        <v>0</v>
      </c>
      <c r="K67" s="655">
        <f>'Proiezione inerziale'!Q83*(VLOOKUP($E67,$N$21:$U$28,K$31,FALSE))</f>
        <v>0</v>
      </c>
      <c r="L67" s="655">
        <f>'Proiezione inerziale'!R83*(VLOOKUP($E67,$N$21:$U$28,L$31,FALSE))</f>
        <v>0</v>
      </c>
      <c r="M67" s="655">
        <f>'Proiezione inerziale'!S83*(VLOOKUP($E67,$N$21:$U$28,M$31,FALSE))</f>
        <v>0</v>
      </c>
      <c r="N67" s="656">
        <f>'Proiezione inerziale'!T83*(VLOOKUP($E67,$N$21:$U$28,N$31,FALSE))</f>
        <v>0</v>
      </c>
    </row>
    <row r="68" spans="1:14" ht="30" customHeight="1" outlineLevel="1" x14ac:dyDescent="0.35">
      <c r="A68" s="651"/>
      <c r="B68" s="651"/>
      <c r="C68" s="651"/>
      <c r="D68" s="403" t="str">
        <f>'Proiezione inerziale'!D84</f>
        <v>Isolamento</v>
      </c>
      <c r="E68" s="404" t="str">
        <f>'Proiezione inerziale'!F84</f>
        <v>Dummy</v>
      </c>
      <c r="F68" s="404"/>
      <c r="G68" s="655">
        <f>'Proiezione inerziale'!G84</f>
        <v>0</v>
      </c>
      <c r="H68" s="655">
        <f>'Proiezione inerziale'!H84</f>
        <v>0</v>
      </c>
      <c r="I68" s="655">
        <f>'Proiezione inerziale'!K84*(VLOOKUP($E68,$N$21:$U$28,I$31,FALSE))</f>
        <v>0</v>
      </c>
      <c r="J68" s="655">
        <f>'Proiezione inerziale'!P84*(VLOOKUP($E68,$N$21:$U$28,J$31,FALSE))</f>
        <v>0</v>
      </c>
      <c r="K68" s="655">
        <f>'Proiezione inerziale'!Q84*(VLOOKUP($E68,$N$21:$U$28,K$31,FALSE))</f>
        <v>0</v>
      </c>
      <c r="L68" s="655">
        <f>'Proiezione inerziale'!R84*(VLOOKUP($E68,$N$21:$U$28,L$31,FALSE))</f>
        <v>0</v>
      </c>
      <c r="M68" s="655">
        <f>'Proiezione inerziale'!S84*(VLOOKUP($E68,$N$21:$U$28,M$31,FALSE))</f>
        <v>0</v>
      </c>
      <c r="N68" s="656">
        <f>'Proiezione inerziale'!T84*(VLOOKUP($E68,$N$21:$U$28,N$31,FALSE))</f>
        <v>0</v>
      </c>
    </row>
    <row r="69" spans="1:14" ht="30" customHeight="1" outlineLevel="1" x14ac:dyDescent="0.35">
      <c r="A69" s="651"/>
      <c r="B69" s="651"/>
      <c r="C69" s="651"/>
      <c r="D69" s="403" t="str">
        <f>'Proiezione inerziale'!D85</f>
        <v>Isolamento (fibra di vetro)</v>
      </c>
      <c r="E69" s="404" t="str">
        <f>'Proiezione inerziale'!F85</f>
        <v>Dummy</v>
      </c>
      <c r="F69" s="404"/>
      <c r="G69" s="655">
        <f>'Proiezione inerziale'!G85</f>
        <v>0</v>
      </c>
      <c r="H69" s="655">
        <f>'Proiezione inerziale'!H85</f>
        <v>0</v>
      </c>
      <c r="I69" s="655">
        <f>'Proiezione inerziale'!K85*(VLOOKUP($E69,$N$21:$U$28,I$31,FALSE))</f>
        <v>0</v>
      </c>
      <c r="J69" s="655">
        <f>'Proiezione inerziale'!P85*(VLOOKUP($E69,$N$21:$U$28,J$31,FALSE))</f>
        <v>0</v>
      </c>
      <c r="K69" s="655">
        <f>'Proiezione inerziale'!Q85*(VLOOKUP($E69,$N$21:$U$28,K$31,FALSE))</f>
        <v>0</v>
      </c>
      <c r="L69" s="655">
        <f>'Proiezione inerziale'!R85*(VLOOKUP($E69,$N$21:$U$28,L$31,FALSE))</f>
        <v>0</v>
      </c>
      <c r="M69" s="655">
        <f>'Proiezione inerziale'!S85*(VLOOKUP($E69,$N$21:$U$28,M$31,FALSE))</f>
        <v>0</v>
      </c>
      <c r="N69" s="656">
        <f>'Proiezione inerziale'!T85*(VLOOKUP($E69,$N$21:$U$28,N$31,FALSE))</f>
        <v>0</v>
      </c>
    </row>
    <row r="70" spans="1:14" ht="30" customHeight="1" outlineLevel="1" x14ac:dyDescent="0.35">
      <c r="A70" s="651"/>
      <c r="B70" s="651"/>
      <c r="C70" s="651"/>
      <c r="D70" s="403" t="str">
        <f>'Proiezione inerziale'!D86</f>
        <v>Metalli (incluso acciaio)</v>
      </c>
      <c r="E70" s="404" t="str">
        <f>'Proiezione inerziale'!F86</f>
        <v>Acciaio [kg CO2 per ton]</v>
      </c>
      <c r="F70" s="404"/>
      <c r="G70" s="655">
        <f>'Proiezione inerziale'!G86</f>
        <v>0</v>
      </c>
      <c r="H70" s="655">
        <f>'Proiezione inerziale'!H86</f>
        <v>0</v>
      </c>
      <c r="I70" s="655">
        <f>'Proiezione inerziale'!K86*(VLOOKUP($E70,$N$21:$U$28,I$31,FALSE))</f>
        <v>0</v>
      </c>
      <c r="J70" s="655">
        <f>'Proiezione inerziale'!P86*(VLOOKUP($E70,$N$21:$U$28,J$31,FALSE))</f>
        <v>0</v>
      </c>
      <c r="K70" s="655">
        <f>'Proiezione inerziale'!Q86*(VLOOKUP($E70,$N$21:$U$28,K$31,FALSE))</f>
        <v>0</v>
      </c>
      <c r="L70" s="655">
        <f>'Proiezione inerziale'!R86*(VLOOKUP($E70,$N$21:$U$28,L$31,FALSE))</f>
        <v>0</v>
      </c>
      <c r="M70" s="655">
        <f>'Proiezione inerziale'!S86*(VLOOKUP($E70,$N$21:$U$28,M$31,FALSE))</f>
        <v>0</v>
      </c>
      <c r="N70" s="656">
        <f>'Proiezione inerziale'!T86*(VLOOKUP($E70,$N$21:$U$28,N$31,FALSE))</f>
        <v>0</v>
      </c>
    </row>
    <row r="71" spans="1:14" ht="30" customHeight="1" outlineLevel="1" x14ac:dyDescent="0.35">
      <c r="A71" s="651"/>
      <c r="B71" s="651"/>
      <c r="C71" s="651"/>
      <c r="D71" s="403" t="str">
        <f>'Proiezione inerziale'!D87</f>
        <v>Oli minerali</v>
      </c>
      <c r="E71" s="404" t="str">
        <f>'Proiezione inerziale'!F87</f>
        <v>Dummy</v>
      </c>
      <c r="F71" s="404"/>
      <c r="G71" s="655">
        <f>'Proiezione inerziale'!G87</f>
        <v>0</v>
      </c>
      <c r="H71" s="655">
        <f>'Proiezione inerziale'!H87</f>
        <v>0</v>
      </c>
      <c r="I71" s="655">
        <f>'Proiezione inerziale'!K87*(VLOOKUP($E71,$N$21:$U$28,I$31,FALSE))</f>
        <v>0</v>
      </c>
      <c r="J71" s="655">
        <f>'Proiezione inerziale'!P87*(VLOOKUP($E71,$N$21:$U$28,J$31,FALSE))</f>
        <v>0</v>
      </c>
      <c r="K71" s="655">
        <f>'Proiezione inerziale'!Q87*(VLOOKUP($E71,$N$21:$U$28,K$31,FALSE))</f>
        <v>0</v>
      </c>
      <c r="L71" s="655">
        <f>'Proiezione inerziale'!R87*(VLOOKUP($E71,$N$21:$U$28,L$31,FALSE))</f>
        <v>0</v>
      </c>
      <c r="M71" s="655">
        <f>'Proiezione inerziale'!S87*(VLOOKUP($E71,$N$21:$U$28,M$31,FALSE))</f>
        <v>0</v>
      </c>
      <c r="N71" s="656">
        <f>'Proiezione inerziale'!T87*(VLOOKUP($E71,$N$21:$U$28,N$31,FALSE))</f>
        <v>0</v>
      </c>
    </row>
    <row r="72" spans="1:14" ht="30" customHeight="1" outlineLevel="1" x14ac:dyDescent="0.35">
      <c r="A72" s="651"/>
      <c r="B72" s="651"/>
      <c r="C72" s="651"/>
      <c r="D72" s="403" t="str">
        <f>'Proiezione inerziale'!D88</f>
        <v>Cartongesso</v>
      </c>
      <c r="E72" s="404" t="str">
        <f>'Proiezione inerziale'!F88</f>
        <v>Dummy</v>
      </c>
      <c r="F72" s="404"/>
      <c r="G72" s="655">
        <f>'Proiezione inerziale'!G88</f>
        <v>0</v>
      </c>
      <c r="H72" s="655">
        <f>'Proiezione inerziale'!H88</f>
        <v>0</v>
      </c>
      <c r="I72" s="655">
        <f>'Proiezione inerziale'!K88*(VLOOKUP($E72,$N$21:$U$28,I$31,FALSE))</f>
        <v>0</v>
      </c>
      <c r="J72" s="655">
        <f>'Proiezione inerziale'!P88*(VLOOKUP($E72,$N$21:$U$28,J$31,FALSE))</f>
        <v>0</v>
      </c>
      <c r="K72" s="655">
        <f>'Proiezione inerziale'!Q88*(VLOOKUP($E72,$N$21:$U$28,K$31,FALSE))</f>
        <v>0</v>
      </c>
      <c r="L72" s="655">
        <f>'Proiezione inerziale'!R88*(VLOOKUP($E72,$N$21:$U$28,L$31,FALSE))</f>
        <v>0</v>
      </c>
      <c r="M72" s="655">
        <f>'Proiezione inerziale'!S88*(VLOOKUP($E72,$N$21:$U$28,M$31,FALSE))</f>
        <v>0</v>
      </c>
      <c r="N72" s="656">
        <f>'Proiezione inerziale'!T88*(VLOOKUP($E72,$N$21:$U$28,N$31,FALSE))</f>
        <v>0</v>
      </c>
    </row>
    <row r="73" spans="1:14" ht="30" customHeight="1" outlineLevel="1" x14ac:dyDescent="0.35">
      <c r="A73" s="651"/>
      <c r="B73" s="651"/>
      <c r="C73" s="651"/>
      <c r="D73" s="403" t="str">
        <f>'Proiezione inerziale'!D89</f>
        <v>Gomma / pneumatici</v>
      </c>
      <c r="E73" s="404" t="str">
        <f>'Proiezione inerziale'!F89</f>
        <v>Dummy</v>
      </c>
      <c r="F73" s="404"/>
      <c r="G73" s="655">
        <f>'Proiezione inerziale'!G89</f>
        <v>0</v>
      </c>
      <c r="H73" s="655">
        <f>'Proiezione inerziale'!H89</f>
        <v>0</v>
      </c>
      <c r="I73" s="655">
        <f>'Proiezione inerziale'!K89*(VLOOKUP($E73,$N$21:$U$28,I$31,FALSE))</f>
        <v>0</v>
      </c>
      <c r="J73" s="655">
        <f>'Proiezione inerziale'!P89*(VLOOKUP($E73,$N$21:$U$28,J$31,FALSE))</f>
        <v>0</v>
      </c>
      <c r="K73" s="655">
        <f>'Proiezione inerziale'!Q89*(VLOOKUP($E73,$N$21:$U$28,K$31,FALSE))</f>
        <v>0</v>
      </c>
      <c r="L73" s="655">
        <f>'Proiezione inerziale'!R89*(VLOOKUP($E73,$N$21:$U$28,L$31,FALSE))</f>
        <v>0</v>
      </c>
      <c r="M73" s="655">
        <f>'Proiezione inerziale'!S89*(VLOOKUP($E73,$N$21:$U$28,M$31,FALSE))</f>
        <v>0</v>
      </c>
      <c r="N73" s="656">
        <f>'Proiezione inerziale'!T89*(VLOOKUP($E73,$N$21:$U$28,N$31,FALSE))</f>
        <v>0</v>
      </c>
    </row>
    <row r="74" spans="1:14" ht="30" customHeight="1" outlineLevel="1" x14ac:dyDescent="0.35">
      <c r="A74" s="651"/>
      <c r="B74" s="651"/>
      <c r="C74" s="651"/>
      <c r="D74" s="403" t="str">
        <f>'Proiezione inerziale'!D90</f>
        <v>Legno</v>
      </c>
      <c r="E74" s="404" t="str">
        <f>'Proiezione inerziale'!F90</f>
        <v>Dummy</v>
      </c>
      <c r="F74" s="404"/>
      <c r="G74" s="655">
        <f>'Proiezione inerziale'!G90</f>
        <v>0</v>
      </c>
      <c r="H74" s="655">
        <f>'Proiezione inerziale'!H90</f>
        <v>0</v>
      </c>
      <c r="I74" s="655">
        <f>'Proiezione inerziale'!K90*(VLOOKUP($E74,$N$21:$U$28,I$31,FALSE))</f>
        <v>0</v>
      </c>
      <c r="J74" s="655">
        <f>'Proiezione inerziale'!P90*(VLOOKUP($E74,$N$21:$U$28,J$31,FALSE))</f>
        <v>0</v>
      </c>
      <c r="K74" s="655">
        <f>'Proiezione inerziale'!Q90*(VLOOKUP($E74,$N$21:$U$28,K$31,FALSE))</f>
        <v>0</v>
      </c>
      <c r="L74" s="655">
        <f>'Proiezione inerziale'!R90*(VLOOKUP($E74,$N$21:$U$28,L$31,FALSE))</f>
        <v>0</v>
      </c>
      <c r="M74" s="655">
        <f>'Proiezione inerziale'!S90*(VLOOKUP($E74,$N$21:$U$28,M$31,FALSE))</f>
        <v>0</v>
      </c>
      <c r="N74" s="656">
        <f>'Proiezione inerziale'!T90*(VLOOKUP($E74,$N$21:$U$28,N$31,FALSE))</f>
        <v>0</v>
      </c>
    </row>
    <row r="75" spans="1:14" ht="30" customHeight="1" outlineLevel="1" x14ac:dyDescent="0.35">
      <c r="A75" s="651"/>
      <c r="B75" s="651"/>
      <c r="C75" s="651"/>
      <c r="D75" s="403" t="str">
        <f>'Proiezione inerziale'!D91</f>
        <v>Vetro</v>
      </c>
      <c r="E75" s="404" t="str">
        <f>'Proiezione inerziale'!F91</f>
        <v>Dummy</v>
      </c>
      <c r="F75" s="404"/>
      <c r="G75" s="655">
        <f>'Proiezione inerziale'!G91</f>
        <v>0</v>
      </c>
      <c r="H75" s="655">
        <f>'Proiezione inerziale'!H91</f>
        <v>0</v>
      </c>
      <c r="I75" s="655">
        <f>'Proiezione inerziale'!K91*(VLOOKUP($E75,$N$21:$U$28,I$31,FALSE))</f>
        <v>0</v>
      </c>
      <c r="J75" s="655">
        <f>'Proiezione inerziale'!P91*(VLOOKUP($E75,$N$21:$U$28,J$31,FALSE))</f>
        <v>0</v>
      </c>
      <c r="K75" s="655">
        <f>'Proiezione inerziale'!Q91*(VLOOKUP($E75,$N$21:$U$28,K$31,FALSE))</f>
        <v>0</v>
      </c>
      <c r="L75" s="655">
        <f>'Proiezione inerziale'!R91*(VLOOKUP($E75,$N$21:$U$28,L$31,FALSE))</f>
        <v>0</v>
      </c>
      <c r="M75" s="655">
        <f>'Proiezione inerziale'!S91*(VLOOKUP($E75,$N$21:$U$28,M$31,FALSE))</f>
        <v>0</v>
      </c>
      <c r="N75" s="656">
        <f>'Proiezione inerziale'!T91*(VLOOKUP($E75,$N$21:$U$28,N$31,FALSE))</f>
        <v>0</v>
      </c>
    </row>
    <row r="76" spans="1:14" ht="30" customHeight="1" outlineLevel="1" x14ac:dyDescent="0.35">
      <c r="A76" s="651"/>
      <c r="B76" s="651"/>
      <c r="C76" s="651"/>
      <c r="D76" s="403" t="str">
        <f>'Proiezione inerziale'!D92</f>
        <v>Serramenti in PVC</v>
      </c>
      <c r="E76" s="404" t="str">
        <f>'Proiezione inerziale'!F92</f>
        <v>Dummy</v>
      </c>
      <c r="F76" s="404"/>
      <c r="G76" s="655">
        <f>'Proiezione inerziale'!G92</f>
        <v>0</v>
      </c>
      <c r="H76" s="655">
        <f>'Proiezione inerziale'!H92</f>
        <v>0</v>
      </c>
      <c r="I76" s="655">
        <f>'Proiezione inerziale'!K92*(VLOOKUP($E76,$N$21:$U$28,I$31,FALSE))</f>
        <v>0</v>
      </c>
      <c r="J76" s="655">
        <f>'Proiezione inerziale'!P92*(VLOOKUP($E76,$N$21:$U$28,J$31,FALSE))</f>
        <v>0</v>
      </c>
      <c r="K76" s="655">
        <f>'Proiezione inerziale'!Q92*(VLOOKUP($E76,$N$21:$U$28,K$31,FALSE))</f>
        <v>0</v>
      </c>
      <c r="L76" s="655">
        <f>'Proiezione inerziale'!R92*(VLOOKUP($E76,$N$21:$U$28,L$31,FALSE))</f>
        <v>0</v>
      </c>
      <c r="M76" s="655">
        <f>'Proiezione inerziale'!S92*(VLOOKUP($E76,$N$21:$U$28,M$31,FALSE))</f>
        <v>0</v>
      </c>
      <c r="N76" s="656">
        <f>'Proiezione inerziale'!T92*(VLOOKUP($E76,$N$21:$U$28,N$31,FALSE))</f>
        <v>0</v>
      </c>
    </row>
    <row r="77" spans="1:14" ht="30" customHeight="1" outlineLevel="1" x14ac:dyDescent="0.35">
      <c r="A77" s="651"/>
      <c r="B77" s="651"/>
      <c r="C77" s="651"/>
      <c r="D77" s="403" t="str">
        <f>'Proiezione inerziale'!D93</f>
        <v>Serramenti in legno</v>
      </c>
      <c r="E77" s="404" t="str">
        <f>'Proiezione inerziale'!F93</f>
        <v>Dummy</v>
      </c>
      <c r="F77" s="404"/>
      <c r="G77" s="655">
        <f>'Proiezione inerziale'!G93</f>
        <v>0</v>
      </c>
      <c r="H77" s="655">
        <f>'Proiezione inerziale'!H93</f>
        <v>0</v>
      </c>
      <c r="I77" s="655">
        <f>'Proiezione inerziale'!K93*(VLOOKUP($E77,$N$21:$U$28,I$31,FALSE))</f>
        <v>0</v>
      </c>
      <c r="J77" s="655">
        <f>'Proiezione inerziale'!P93*(VLOOKUP($E77,$N$21:$U$28,J$31,FALSE))</f>
        <v>0</v>
      </c>
      <c r="K77" s="655">
        <f>'Proiezione inerziale'!Q93*(VLOOKUP($E77,$N$21:$U$28,K$31,FALSE))</f>
        <v>0</v>
      </c>
      <c r="L77" s="655">
        <f>'Proiezione inerziale'!R93*(VLOOKUP($E77,$N$21:$U$28,L$31,FALSE))</f>
        <v>0</v>
      </c>
      <c r="M77" s="655">
        <f>'Proiezione inerziale'!S93*(VLOOKUP($E77,$N$21:$U$28,M$31,FALSE))</f>
        <v>0</v>
      </c>
      <c r="N77" s="656">
        <f>'Proiezione inerziale'!T93*(VLOOKUP($E77,$N$21:$U$28,N$31,FALSE))</f>
        <v>0</v>
      </c>
    </row>
    <row r="78" spans="1:14" ht="30" customHeight="1" outlineLevel="1" x14ac:dyDescent="0.35">
      <c r="A78" s="651"/>
      <c r="B78" s="651"/>
      <c r="C78" s="651"/>
      <c r="D78" s="403" t="str">
        <f>'Proiezione inerziale'!D94</f>
        <v>Serramenti in alluminio</v>
      </c>
      <c r="E78" s="404" t="str">
        <f>'Proiezione inerziale'!F94</f>
        <v>Dummy</v>
      </c>
      <c r="F78" s="404"/>
      <c r="G78" s="655">
        <f>'Proiezione inerziale'!G94</f>
        <v>0</v>
      </c>
      <c r="H78" s="655">
        <f>'Proiezione inerziale'!H94</f>
        <v>0</v>
      </c>
      <c r="I78" s="655">
        <f>'Proiezione inerziale'!K94*(VLOOKUP($E78,$N$21:$U$28,I$31,FALSE))</f>
        <v>0</v>
      </c>
      <c r="J78" s="655">
        <f>'Proiezione inerziale'!P94*(VLOOKUP($E78,$N$21:$U$28,J$31,FALSE))</f>
        <v>0</v>
      </c>
      <c r="K78" s="655">
        <f>'Proiezione inerziale'!Q94*(VLOOKUP($E78,$N$21:$U$28,K$31,FALSE))</f>
        <v>0</v>
      </c>
      <c r="L78" s="655">
        <f>'Proiezione inerziale'!R94*(VLOOKUP($E78,$N$21:$U$28,L$31,FALSE))</f>
        <v>0</v>
      </c>
      <c r="M78" s="655">
        <f>'Proiezione inerziale'!S94*(VLOOKUP($E78,$N$21:$U$28,M$31,FALSE))</f>
        <v>0</v>
      </c>
      <c r="N78" s="656">
        <f>'Proiezione inerziale'!T94*(VLOOKUP($E78,$N$21:$U$28,N$31,FALSE))</f>
        <v>0</v>
      </c>
    </row>
    <row r="79" spans="1:14" ht="30" customHeight="1" outlineLevel="1" x14ac:dyDescent="0.35">
      <c r="A79" s="651"/>
      <c r="B79" s="651"/>
      <c r="C79" s="651"/>
      <c r="D79" s="403" t="str">
        <f>'Proiezione inerziale'!D95</f>
        <v>Plastica (Tubi PEAD e PVC)</v>
      </c>
      <c r="E79" s="404" t="str">
        <f>'Proiezione inerziale'!F95</f>
        <v>Dummy</v>
      </c>
      <c r="F79" s="404"/>
      <c r="G79" s="655">
        <f>'Proiezione inerziale'!G95</f>
        <v>0</v>
      </c>
      <c r="H79" s="655">
        <f>'Proiezione inerziale'!H95</f>
        <v>0</v>
      </c>
      <c r="I79" s="655">
        <f>'Proiezione inerziale'!K95*(VLOOKUP($E79,$N$21:$U$28,I$31,FALSE))</f>
        <v>0</v>
      </c>
      <c r="J79" s="655">
        <f>'Proiezione inerziale'!P95*(VLOOKUP($E79,$N$21:$U$28,J$31,FALSE))</f>
        <v>0</v>
      </c>
      <c r="K79" s="655">
        <f>'Proiezione inerziale'!Q95*(VLOOKUP($E79,$N$21:$U$28,K$31,FALSE))</f>
        <v>0</v>
      </c>
      <c r="L79" s="655">
        <f>'Proiezione inerziale'!R95*(VLOOKUP($E79,$N$21:$U$28,L$31,FALSE))</f>
        <v>0</v>
      </c>
      <c r="M79" s="655">
        <f>'Proiezione inerziale'!S95*(VLOOKUP($E79,$N$21:$U$28,M$31,FALSE))</f>
        <v>0</v>
      </c>
      <c r="N79" s="656">
        <f>'Proiezione inerziale'!T95*(VLOOKUP($E79,$N$21:$U$28,N$31,FALSE))</f>
        <v>0</v>
      </c>
    </row>
    <row r="80" spans="1:14" ht="30" customHeight="1" outlineLevel="1" thickBot="1" x14ac:dyDescent="0.4">
      <c r="A80" s="651"/>
      <c r="B80" s="651"/>
      <c r="C80" s="651"/>
      <c r="D80" s="403" t="str">
        <f>'Proiezione inerziale'!D96</f>
        <v>Carta e cartone</v>
      </c>
      <c r="E80" s="404" t="str">
        <f>'Proiezione inerziale'!F96</f>
        <v>Dummy</v>
      </c>
      <c r="F80" s="404"/>
      <c r="G80" s="655">
        <f>'Proiezione inerziale'!G96</f>
        <v>0</v>
      </c>
      <c r="H80" s="655">
        <f>'Proiezione inerziale'!H96</f>
        <v>0</v>
      </c>
      <c r="I80" s="655">
        <f>'Proiezione inerziale'!K96*(VLOOKUP($E80,$N$21:$U$28,I$31,FALSE))</f>
        <v>0</v>
      </c>
      <c r="J80" s="655">
        <f>'Proiezione inerziale'!P96*(VLOOKUP($E80,$N$21:$U$28,J$31,FALSE))</f>
        <v>0</v>
      </c>
      <c r="K80" s="655">
        <f>'Proiezione inerziale'!Q96*(VLOOKUP($E80,$N$21:$U$28,K$31,FALSE))</f>
        <v>0</v>
      </c>
      <c r="L80" s="655">
        <f>'Proiezione inerziale'!R96*(VLOOKUP($E80,$N$21:$U$28,L$31,FALSE))</f>
        <v>0</v>
      </c>
      <c r="M80" s="655">
        <f>'Proiezione inerziale'!S96*(VLOOKUP($E80,$N$21:$U$28,M$31,FALSE))</f>
        <v>0</v>
      </c>
      <c r="N80" s="656">
        <f>'Proiezione inerziale'!T96*(VLOOKUP($E80,$N$21:$U$28,N$31,FALSE))</f>
        <v>0</v>
      </c>
    </row>
    <row r="81" spans="1:14" ht="30" customHeight="1" outlineLevel="1" thickBot="1" x14ac:dyDescent="0.4">
      <c r="A81" s="651" t="s">
        <v>459</v>
      </c>
      <c r="B81" s="651"/>
      <c r="C81" s="651"/>
      <c r="D81" s="415" t="str">
        <f>'Proiezione inerziale'!D97</f>
        <v>SUBTOTALE</v>
      </c>
      <c r="E81" s="416"/>
      <c r="F81" s="416"/>
      <c r="G81" s="649">
        <f>SUM(G62:G80)</f>
        <v>0</v>
      </c>
      <c r="H81" s="649">
        <f t="shared" ref="H81:N81" si="12">SUM(H62:H80)</f>
        <v>0</v>
      </c>
      <c r="I81" s="649">
        <f t="shared" si="12"/>
        <v>0</v>
      </c>
      <c r="J81" s="649">
        <f t="shared" si="12"/>
        <v>0</v>
      </c>
      <c r="K81" s="649">
        <f t="shared" si="12"/>
        <v>0</v>
      </c>
      <c r="L81" s="649">
        <f t="shared" si="12"/>
        <v>0</v>
      </c>
      <c r="M81" s="649">
        <f t="shared" si="12"/>
        <v>0</v>
      </c>
      <c r="N81" s="650">
        <f t="shared" si="12"/>
        <v>0</v>
      </c>
    </row>
    <row r="82" spans="1:14" ht="30" customHeight="1" outlineLevel="1" thickBot="1" x14ac:dyDescent="0.4">
      <c r="A82" s="651"/>
      <c r="B82" s="651"/>
      <c r="C82" s="651"/>
      <c r="D82" s="393"/>
      <c r="E82" s="393"/>
      <c r="F82" s="393"/>
      <c r="G82" s="653"/>
      <c r="H82" s="653"/>
      <c r="I82" s="393"/>
      <c r="J82" s="393"/>
      <c r="K82" s="393"/>
      <c r="L82" s="393"/>
      <c r="M82" s="393"/>
      <c r="N82" s="393"/>
    </row>
    <row r="83" spans="1:14" ht="80.150000000000006" customHeight="1" outlineLevel="1" thickBot="1" x14ac:dyDescent="0.4">
      <c r="A83" s="651"/>
      <c r="B83" s="651"/>
      <c r="C83" s="651"/>
      <c r="D83" s="444" t="str">
        <f>'Proiezione inerziale'!D99</f>
        <v>Materiali di scarto</v>
      </c>
      <c r="E83" s="445"/>
      <c r="F83" s="445"/>
      <c r="G83" s="445">
        <v>2021</v>
      </c>
      <c r="H83" s="445">
        <v>2022</v>
      </c>
      <c r="I83" s="445">
        <v>2025</v>
      </c>
      <c r="J83" s="445">
        <v>2030</v>
      </c>
      <c r="K83" s="445">
        <v>2035</v>
      </c>
      <c r="L83" s="445">
        <v>2040</v>
      </c>
      <c r="M83" s="445">
        <v>2045</v>
      </c>
      <c r="N83" s="660">
        <v>2050</v>
      </c>
    </row>
    <row r="84" spans="1:14" ht="30" customHeight="1" outlineLevel="1" x14ac:dyDescent="0.35">
      <c r="A84" s="651"/>
      <c r="B84" s="651"/>
      <c r="C84" s="651"/>
      <c r="D84" s="403" t="str">
        <f>'Proiezione inerziale'!D100</f>
        <v>Terre e Rocce da scavo</v>
      </c>
      <c r="E84" s="404" t="str">
        <f>'Proiezione inerziale'!F100</f>
        <v>Dummy</v>
      </c>
      <c r="F84" s="404"/>
      <c r="G84" s="645">
        <f>'Proiezione inerziale'!G100</f>
        <v>0</v>
      </c>
      <c r="H84" s="645">
        <f>'Proiezione inerziale'!H100</f>
        <v>0</v>
      </c>
      <c r="I84" s="645">
        <f>'Proiezione inerziale'!K100*(VLOOKUP($E84,$N$21:$U$28,I$31,FALSE))</f>
        <v>0</v>
      </c>
      <c r="J84" s="645">
        <f>'Proiezione inerziale'!P100*(VLOOKUP($E84,$N$21:$U$28,J$31,FALSE))</f>
        <v>0</v>
      </c>
      <c r="K84" s="645">
        <f>'Proiezione inerziale'!Q100*(VLOOKUP($E84,$N$21:$U$28,K$31,FALSE))</f>
        <v>0</v>
      </c>
      <c r="L84" s="645">
        <f>'Proiezione inerziale'!R100*(VLOOKUP($E84,$N$21:$U$28,L$31,FALSE))</f>
        <v>0</v>
      </c>
      <c r="M84" s="645">
        <f>'Proiezione inerziale'!S100*(VLOOKUP($E84,$N$21:$U$28,M$31,FALSE))</f>
        <v>0</v>
      </c>
      <c r="N84" s="646">
        <f>'Proiezione inerziale'!T100*(VLOOKUP($E84,$N$21:$U$28,N$31,FALSE))</f>
        <v>0</v>
      </c>
    </row>
    <row r="85" spans="1:14" ht="30" customHeight="1" outlineLevel="1" x14ac:dyDescent="0.35">
      <c r="A85" s="651"/>
      <c r="B85" s="651"/>
      <c r="C85" s="651"/>
      <c r="D85" s="403" t="str">
        <f>'Proiezione inerziale'!D101</f>
        <v>Materiali da costruzione contenti amianto</v>
      </c>
      <c r="E85" s="404" t="str">
        <f>'Proiezione inerziale'!F101</f>
        <v>Dummy</v>
      </c>
      <c r="F85" s="404"/>
      <c r="G85" s="645">
        <f>'Proiezione inerziale'!G101</f>
        <v>0</v>
      </c>
      <c r="H85" s="645">
        <f>'Proiezione inerziale'!H101</f>
        <v>0</v>
      </c>
      <c r="I85" s="645">
        <f>'Proiezione inerziale'!K101*(VLOOKUP($E85,$N$21:$U$28,I$31,FALSE))</f>
        <v>0</v>
      </c>
      <c r="J85" s="645">
        <f>'Proiezione inerziale'!P101*(VLOOKUP($E85,$N$21:$U$28,J$31,FALSE))</f>
        <v>0</v>
      </c>
      <c r="K85" s="645">
        <f>'Proiezione inerziale'!Q101*(VLOOKUP($E85,$N$21:$U$28,K$31,FALSE))</f>
        <v>0</v>
      </c>
      <c r="L85" s="645">
        <f>'Proiezione inerziale'!R101*(VLOOKUP($E85,$N$21:$U$28,L$31,FALSE))</f>
        <v>0</v>
      </c>
      <c r="M85" s="645">
        <f>'Proiezione inerziale'!S101*(VLOOKUP($E85,$N$21:$U$28,M$31,FALSE))</f>
        <v>0</v>
      </c>
      <c r="N85" s="646">
        <f>'Proiezione inerziale'!T101*(VLOOKUP($E85,$N$21:$U$28,N$31,FALSE))</f>
        <v>0</v>
      </c>
    </row>
    <row r="86" spans="1:14" ht="30" customHeight="1" outlineLevel="1" x14ac:dyDescent="0.35">
      <c r="A86" s="651"/>
      <c r="B86" s="651"/>
      <c r="C86" s="651"/>
      <c r="D86" s="403" t="str">
        <f>'Proiezione inerziale'!D102</f>
        <v>Miscele Bituminose</v>
      </c>
      <c r="E86" s="404" t="str">
        <f>'Proiezione inerziale'!F102</f>
        <v>Dummy</v>
      </c>
      <c r="F86" s="404"/>
      <c r="G86" s="645">
        <f>'Proiezione inerziale'!G102</f>
        <v>0</v>
      </c>
      <c r="H86" s="645">
        <f>'Proiezione inerziale'!H102</f>
        <v>0</v>
      </c>
      <c r="I86" s="645">
        <f>'Proiezione inerziale'!K102*(VLOOKUP($E86,$N$21:$U$28,I$31,FALSE))</f>
        <v>0</v>
      </c>
      <c r="J86" s="645">
        <f>'Proiezione inerziale'!P102*(VLOOKUP($E86,$N$21:$U$28,J$31,FALSE))</f>
        <v>0</v>
      </c>
      <c r="K86" s="645">
        <f>'Proiezione inerziale'!Q102*(VLOOKUP($E86,$N$21:$U$28,K$31,FALSE))</f>
        <v>0</v>
      </c>
      <c r="L86" s="645">
        <f>'Proiezione inerziale'!R102*(VLOOKUP($E86,$N$21:$U$28,L$31,FALSE))</f>
        <v>0</v>
      </c>
      <c r="M86" s="645">
        <f>'Proiezione inerziale'!S102*(VLOOKUP($E86,$N$21:$U$28,M$31,FALSE))</f>
        <v>0</v>
      </c>
      <c r="N86" s="646">
        <f>'Proiezione inerziale'!T102*(VLOOKUP($E86,$N$21:$U$28,N$31,FALSE))</f>
        <v>0</v>
      </c>
    </row>
    <row r="87" spans="1:14" ht="30" customHeight="1" outlineLevel="1" x14ac:dyDescent="0.35">
      <c r="A87" s="651"/>
      <c r="B87" s="651"/>
      <c r="C87" s="651"/>
      <c r="D87" s="403" t="str">
        <f>'Proiezione inerziale'!D103</f>
        <v>Cemento</v>
      </c>
      <c r="E87" s="404" t="str">
        <f>'Proiezione inerziale'!F103</f>
        <v>Dummy</v>
      </c>
      <c r="F87" s="404"/>
      <c r="G87" s="645">
        <f>'Proiezione inerziale'!G103</f>
        <v>0</v>
      </c>
      <c r="H87" s="645">
        <f>'Proiezione inerziale'!H103</f>
        <v>0</v>
      </c>
      <c r="I87" s="645">
        <f>'Proiezione inerziale'!K103*(VLOOKUP($E87,$N$21:$U$28,I$31,FALSE))</f>
        <v>0</v>
      </c>
      <c r="J87" s="645">
        <f>'Proiezione inerziale'!P103*(VLOOKUP($E87,$N$21:$U$28,J$31,FALSE))</f>
        <v>0</v>
      </c>
      <c r="K87" s="645">
        <f>'Proiezione inerziale'!Q103*(VLOOKUP($E87,$N$21:$U$28,K$31,FALSE))</f>
        <v>0</v>
      </c>
      <c r="L87" s="645">
        <f>'Proiezione inerziale'!R103*(VLOOKUP($E87,$N$21:$U$28,L$31,FALSE))</f>
        <v>0</v>
      </c>
      <c r="M87" s="645">
        <f>'Proiezione inerziale'!S103*(VLOOKUP($E87,$N$21:$U$28,M$31,FALSE))</f>
        <v>0</v>
      </c>
      <c r="N87" s="646">
        <f>'Proiezione inerziale'!T103*(VLOOKUP($E87,$N$21:$U$28,N$31,FALSE))</f>
        <v>0</v>
      </c>
    </row>
    <row r="88" spans="1:14" ht="30" customHeight="1" outlineLevel="1" x14ac:dyDescent="0.35">
      <c r="A88" s="651"/>
      <c r="B88" s="651"/>
      <c r="C88" s="651"/>
      <c r="D88" s="403" t="str">
        <f>'Proiezione inerziale'!D104</f>
        <v xml:space="preserve">Miscugli di cemento, mattoni, ceramiche </v>
      </c>
      <c r="E88" s="404" t="str">
        <f>'Proiezione inerziale'!F104</f>
        <v>Dummy</v>
      </c>
      <c r="F88" s="404"/>
      <c r="G88" s="645">
        <f>'Proiezione inerziale'!G104</f>
        <v>0</v>
      </c>
      <c r="H88" s="645">
        <f>'Proiezione inerziale'!H104</f>
        <v>0</v>
      </c>
      <c r="I88" s="645">
        <f>'Proiezione inerziale'!K104*(VLOOKUP($E88,$N$21:$U$28,I$31,FALSE))</f>
        <v>0</v>
      </c>
      <c r="J88" s="645">
        <f>'Proiezione inerziale'!P104*(VLOOKUP($E88,$N$21:$U$28,J$31,FALSE))</f>
        <v>0</v>
      </c>
      <c r="K88" s="645">
        <f>'Proiezione inerziale'!Q104*(VLOOKUP($E88,$N$21:$U$28,K$31,FALSE))</f>
        <v>0</v>
      </c>
      <c r="L88" s="645">
        <f>'Proiezione inerziale'!R104*(VLOOKUP($E88,$N$21:$U$28,L$31,FALSE))</f>
        <v>0</v>
      </c>
      <c r="M88" s="645">
        <f>'Proiezione inerziale'!S104*(VLOOKUP($E88,$N$21:$U$28,M$31,FALSE))</f>
        <v>0</v>
      </c>
      <c r="N88" s="646">
        <f>'Proiezione inerziale'!T104*(VLOOKUP($E88,$N$21:$U$28,N$31,FALSE))</f>
        <v>0</v>
      </c>
    </row>
    <row r="89" spans="1:14" ht="30" customHeight="1" outlineLevel="1" x14ac:dyDescent="0.35">
      <c r="A89" s="651"/>
      <c r="B89" s="651"/>
      <c r="C89" s="651"/>
      <c r="D89" s="403" t="str">
        <f>'Proiezione inerziale'!D105</f>
        <v>rifiuti misti dall'attività di costruzione e demolizione</v>
      </c>
      <c r="E89" s="404" t="str">
        <f>'Proiezione inerziale'!F105</f>
        <v>Dummy</v>
      </c>
      <c r="F89" s="404"/>
      <c r="G89" s="645">
        <f>'Proiezione inerziale'!G105</f>
        <v>0</v>
      </c>
      <c r="H89" s="645">
        <f>'Proiezione inerziale'!H105</f>
        <v>0</v>
      </c>
      <c r="I89" s="645">
        <f>'Proiezione inerziale'!K105*(VLOOKUP($E89,$N$21:$U$28,I$31,FALSE))</f>
        <v>0</v>
      </c>
      <c r="J89" s="645">
        <f>'Proiezione inerziale'!P105*(VLOOKUP($E89,$N$21:$U$28,J$31,FALSE))</f>
        <v>0</v>
      </c>
      <c r="K89" s="645">
        <f>'Proiezione inerziale'!Q105*(VLOOKUP($E89,$N$21:$U$28,K$31,FALSE))</f>
        <v>0</v>
      </c>
      <c r="L89" s="645">
        <f>'Proiezione inerziale'!R105*(VLOOKUP($E89,$N$21:$U$28,L$31,FALSE))</f>
        <v>0</v>
      </c>
      <c r="M89" s="645">
        <f>'Proiezione inerziale'!S105*(VLOOKUP($E89,$N$21:$U$28,M$31,FALSE))</f>
        <v>0</v>
      </c>
      <c r="N89" s="646">
        <f>'Proiezione inerziale'!T105*(VLOOKUP($E89,$N$21:$U$28,N$31,FALSE))</f>
        <v>0</v>
      </c>
    </row>
    <row r="90" spans="1:14" ht="30" customHeight="1" outlineLevel="1" x14ac:dyDescent="0.35">
      <c r="A90" s="651"/>
      <c r="B90" s="651"/>
      <c r="C90" s="651"/>
      <c r="D90" s="403" t="str">
        <f>'Proiezione inerziale'!D106</f>
        <v>Cavi</v>
      </c>
      <c r="E90" s="404" t="str">
        <f>'Proiezione inerziale'!F106</f>
        <v>Dummy</v>
      </c>
      <c r="F90" s="404"/>
      <c r="G90" s="645">
        <f>'Proiezione inerziale'!G106</f>
        <v>0</v>
      </c>
      <c r="H90" s="645">
        <f>'Proiezione inerziale'!H106</f>
        <v>0</v>
      </c>
      <c r="I90" s="645">
        <f>'Proiezione inerziale'!K106*(VLOOKUP($E90,$N$21:$U$28,I$31,FALSE))</f>
        <v>0</v>
      </c>
      <c r="J90" s="645">
        <f>'Proiezione inerziale'!P106*(VLOOKUP($E90,$N$21:$U$28,J$31,FALSE))</f>
        <v>0</v>
      </c>
      <c r="K90" s="645">
        <f>'Proiezione inerziale'!Q106*(VLOOKUP($E90,$N$21:$U$28,K$31,FALSE))</f>
        <v>0</v>
      </c>
      <c r="L90" s="645">
        <f>'Proiezione inerziale'!R106*(VLOOKUP($E90,$N$21:$U$28,L$31,FALSE))</f>
        <v>0</v>
      </c>
      <c r="M90" s="645">
        <f>'Proiezione inerziale'!S106*(VLOOKUP($E90,$N$21:$U$28,M$31,FALSE))</f>
        <v>0</v>
      </c>
      <c r="N90" s="646">
        <f>'Proiezione inerziale'!T106*(VLOOKUP($E90,$N$21:$U$28,N$31,FALSE))</f>
        <v>0</v>
      </c>
    </row>
    <row r="91" spans="1:14" ht="30" customHeight="1" outlineLevel="1" x14ac:dyDescent="0.35">
      <c r="A91" s="651"/>
      <c r="B91" s="651"/>
      <c r="C91" s="651"/>
      <c r="D91" s="403" t="str">
        <f>'Proiezione inerziale'!D107</f>
        <v>Ferro ed acciaio</v>
      </c>
      <c r="E91" s="404" t="str">
        <f>'Proiezione inerziale'!F107</f>
        <v>Dummy</v>
      </c>
      <c r="F91" s="404"/>
      <c r="G91" s="645">
        <f>'Proiezione inerziale'!G107</f>
        <v>0</v>
      </c>
      <c r="H91" s="645">
        <f>'Proiezione inerziale'!H107</f>
        <v>0</v>
      </c>
      <c r="I91" s="645">
        <f>'Proiezione inerziale'!K107*(VLOOKUP($E91,$N$21:$U$28,I$31,FALSE))</f>
        <v>0</v>
      </c>
      <c r="J91" s="645">
        <f>'Proiezione inerziale'!P107*(VLOOKUP($E91,$N$21:$U$28,J$31,FALSE))</f>
        <v>0</v>
      </c>
      <c r="K91" s="645">
        <f>'Proiezione inerziale'!Q107*(VLOOKUP($E91,$N$21:$U$28,K$31,FALSE))</f>
        <v>0</v>
      </c>
      <c r="L91" s="645">
        <f>'Proiezione inerziale'!R107*(VLOOKUP($E91,$N$21:$U$28,L$31,FALSE))</f>
        <v>0</v>
      </c>
      <c r="M91" s="645">
        <f>'Proiezione inerziale'!S107*(VLOOKUP($E91,$N$21:$U$28,M$31,FALSE))</f>
        <v>0</v>
      </c>
      <c r="N91" s="646">
        <f>'Proiezione inerziale'!T107*(VLOOKUP($E91,$N$21:$U$28,N$31,FALSE))</f>
        <v>0</v>
      </c>
    </row>
    <row r="92" spans="1:14" ht="30" customHeight="1" outlineLevel="1" x14ac:dyDescent="0.35">
      <c r="A92" s="651"/>
      <c r="B92" s="651"/>
      <c r="C92" s="651"/>
      <c r="D92" s="403" t="str">
        <f>'Proiezione inerziale'!D108</f>
        <v>Oli minerali</v>
      </c>
      <c r="E92" s="404" t="str">
        <f>'Proiezione inerziale'!F108</f>
        <v>Dummy</v>
      </c>
      <c r="F92" s="404"/>
      <c r="G92" s="645">
        <f>'Proiezione inerziale'!G108</f>
        <v>0</v>
      </c>
      <c r="H92" s="645">
        <f>'Proiezione inerziale'!H108</f>
        <v>0</v>
      </c>
      <c r="I92" s="645">
        <f>'Proiezione inerziale'!K108*(VLOOKUP($E92,$N$21:$U$28,I$31,FALSE))</f>
        <v>0</v>
      </c>
      <c r="J92" s="645">
        <f>'Proiezione inerziale'!P108*(VLOOKUP($E92,$N$21:$U$28,J$31,FALSE))</f>
        <v>0</v>
      </c>
      <c r="K92" s="645">
        <f>'Proiezione inerziale'!Q108*(VLOOKUP($E92,$N$21:$U$28,K$31,FALSE))</f>
        <v>0</v>
      </c>
      <c r="L92" s="645">
        <f>'Proiezione inerziale'!R108*(VLOOKUP($E92,$N$21:$U$28,L$31,FALSE))</f>
        <v>0</v>
      </c>
      <c r="M92" s="645">
        <f>'Proiezione inerziale'!S108*(VLOOKUP($E92,$N$21:$U$28,M$31,FALSE))</f>
        <v>0</v>
      </c>
      <c r="N92" s="646">
        <f>'Proiezione inerziale'!T108*(VLOOKUP($E92,$N$21:$U$28,N$31,FALSE))</f>
        <v>0</v>
      </c>
    </row>
    <row r="93" spans="1:14" ht="30" customHeight="1" outlineLevel="1" x14ac:dyDescent="0.35">
      <c r="A93" s="651"/>
      <c r="B93" s="651"/>
      <c r="C93" s="651"/>
      <c r="D93" s="403" t="str">
        <f>'Proiezione inerziale'!D109</f>
        <v>Imballaggi in materiali misti</v>
      </c>
      <c r="E93" s="404" t="str">
        <f>'Proiezione inerziale'!F109</f>
        <v>Dummy</v>
      </c>
      <c r="F93" s="404"/>
      <c r="G93" s="645">
        <f>'Proiezione inerziale'!G109</f>
        <v>0</v>
      </c>
      <c r="H93" s="645">
        <f>'Proiezione inerziale'!H109</f>
        <v>0</v>
      </c>
      <c r="I93" s="645">
        <f>'Proiezione inerziale'!K109*(VLOOKUP($E93,$N$21:$U$28,I$31,FALSE))</f>
        <v>0</v>
      </c>
      <c r="J93" s="645">
        <f>'Proiezione inerziale'!P109*(VLOOKUP($E93,$N$21:$U$28,J$31,FALSE))</f>
        <v>0</v>
      </c>
      <c r="K93" s="645">
        <f>'Proiezione inerziale'!Q109*(VLOOKUP($E93,$N$21:$U$28,K$31,FALSE))</f>
        <v>0</v>
      </c>
      <c r="L93" s="645">
        <f>'Proiezione inerziale'!R109*(VLOOKUP($E93,$N$21:$U$28,L$31,FALSE))</f>
        <v>0</v>
      </c>
      <c r="M93" s="645">
        <f>'Proiezione inerziale'!S109*(VLOOKUP($E93,$N$21:$U$28,M$31,FALSE))</f>
        <v>0</v>
      </c>
      <c r="N93" s="646">
        <f>'Proiezione inerziale'!T109*(VLOOKUP($E93,$N$21:$U$28,N$31,FALSE))</f>
        <v>0</v>
      </c>
    </row>
    <row r="94" spans="1:14" ht="30" customHeight="1" outlineLevel="1" x14ac:dyDescent="0.35">
      <c r="A94" s="651"/>
      <c r="B94" s="651"/>
      <c r="C94" s="651"/>
      <c r="D94" s="403" t="str">
        <f>'Proiezione inerziale'!D110</f>
        <v>Gomma / pneumatici</v>
      </c>
      <c r="E94" s="404" t="str">
        <f>'Proiezione inerziale'!F110</f>
        <v>Dummy</v>
      </c>
      <c r="F94" s="404"/>
      <c r="G94" s="645">
        <f>'Proiezione inerziale'!G110</f>
        <v>0</v>
      </c>
      <c r="H94" s="645">
        <f>'Proiezione inerziale'!H110</f>
        <v>0</v>
      </c>
      <c r="I94" s="645">
        <f>'Proiezione inerziale'!K110*(VLOOKUP($E94,$N$21:$U$28,I$31,FALSE))</f>
        <v>0</v>
      </c>
      <c r="J94" s="645">
        <f>'Proiezione inerziale'!P110*(VLOOKUP($E94,$N$21:$U$28,J$31,FALSE))</f>
        <v>0</v>
      </c>
      <c r="K94" s="645">
        <f>'Proiezione inerziale'!Q110*(VLOOKUP($E94,$N$21:$U$28,K$31,FALSE))</f>
        <v>0</v>
      </c>
      <c r="L94" s="645">
        <f>'Proiezione inerziale'!R110*(VLOOKUP($E94,$N$21:$U$28,L$31,FALSE))</f>
        <v>0</v>
      </c>
      <c r="M94" s="645">
        <f>'Proiezione inerziale'!S110*(VLOOKUP($E94,$N$21:$U$28,M$31,FALSE))</f>
        <v>0</v>
      </c>
      <c r="N94" s="646">
        <f>'Proiezione inerziale'!T110*(VLOOKUP($E94,$N$21:$U$28,N$31,FALSE))</f>
        <v>0</v>
      </c>
    </row>
    <row r="95" spans="1:14" ht="30" customHeight="1" outlineLevel="1" x14ac:dyDescent="0.35">
      <c r="A95" s="651"/>
      <c r="B95" s="651"/>
      <c r="C95" s="651"/>
      <c r="D95" s="403" t="str">
        <f>'Proiezione inerziale'!D111</f>
        <v>Legno</v>
      </c>
      <c r="E95" s="404" t="str">
        <f>'Proiezione inerziale'!F111</f>
        <v>Dummy</v>
      </c>
      <c r="F95" s="404"/>
      <c r="G95" s="645">
        <f>'Proiezione inerziale'!G111</f>
        <v>0</v>
      </c>
      <c r="H95" s="645">
        <f>'Proiezione inerziale'!H111</f>
        <v>0</v>
      </c>
      <c r="I95" s="645">
        <f>'Proiezione inerziale'!K111*(VLOOKUP($E95,$N$21:$U$28,I$31,FALSE))</f>
        <v>0</v>
      </c>
      <c r="J95" s="645">
        <f>'Proiezione inerziale'!P111*(VLOOKUP($E95,$N$21:$U$28,J$31,FALSE))</f>
        <v>0</v>
      </c>
      <c r="K95" s="645">
        <f>'Proiezione inerziale'!Q111*(VLOOKUP($E95,$N$21:$U$28,K$31,FALSE))</f>
        <v>0</v>
      </c>
      <c r="L95" s="645">
        <f>'Proiezione inerziale'!R111*(VLOOKUP($E95,$N$21:$U$28,L$31,FALSE))</f>
        <v>0</v>
      </c>
      <c r="M95" s="645">
        <f>'Proiezione inerziale'!S111*(VLOOKUP($E95,$N$21:$U$28,M$31,FALSE))</f>
        <v>0</v>
      </c>
      <c r="N95" s="646">
        <f>'Proiezione inerziale'!T111*(VLOOKUP($E95,$N$21:$U$28,N$31,FALSE))</f>
        <v>0</v>
      </c>
    </row>
    <row r="96" spans="1:14" ht="30" customHeight="1" outlineLevel="1" x14ac:dyDescent="0.35">
      <c r="A96" s="651"/>
      <c r="B96" s="651"/>
      <c r="C96" s="651"/>
      <c r="D96" s="403" t="str">
        <f>'Proiezione inerziale'!D112</f>
        <v>Vetro</v>
      </c>
      <c r="E96" s="404" t="str">
        <f>'Proiezione inerziale'!F112</f>
        <v>Dummy</v>
      </c>
      <c r="F96" s="404"/>
      <c r="G96" s="645">
        <f>'Proiezione inerziale'!G112</f>
        <v>0</v>
      </c>
      <c r="H96" s="645">
        <f>'Proiezione inerziale'!H112</f>
        <v>0</v>
      </c>
      <c r="I96" s="645">
        <f>'Proiezione inerziale'!K112*(VLOOKUP($E96,$N$21:$U$28,I$31,FALSE))</f>
        <v>0</v>
      </c>
      <c r="J96" s="645">
        <f>'Proiezione inerziale'!P112*(VLOOKUP($E96,$N$21:$U$28,J$31,FALSE))</f>
        <v>0</v>
      </c>
      <c r="K96" s="645">
        <f>'Proiezione inerziale'!Q112*(VLOOKUP($E96,$N$21:$U$28,K$31,FALSE))</f>
        <v>0</v>
      </c>
      <c r="L96" s="645">
        <f>'Proiezione inerziale'!R112*(VLOOKUP($E96,$N$21:$U$28,L$31,FALSE))</f>
        <v>0</v>
      </c>
      <c r="M96" s="645">
        <f>'Proiezione inerziale'!S112*(VLOOKUP($E96,$N$21:$U$28,M$31,FALSE))</f>
        <v>0</v>
      </c>
      <c r="N96" s="646">
        <f>'Proiezione inerziale'!T112*(VLOOKUP($E96,$N$21:$U$28,N$31,FALSE))</f>
        <v>0</v>
      </c>
    </row>
    <row r="97" spans="1:14" ht="30" customHeight="1" outlineLevel="1" x14ac:dyDescent="0.35">
      <c r="A97" s="651"/>
      <c r="B97" s="651"/>
      <c r="C97" s="651"/>
      <c r="D97" s="403" t="str">
        <f>'Proiezione inerziale'!D113</f>
        <v>Serramenti in PVC</v>
      </c>
      <c r="E97" s="404" t="str">
        <f>'Proiezione inerziale'!F113</f>
        <v>Dummy</v>
      </c>
      <c r="F97" s="404"/>
      <c r="G97" s="645">
        <f>'Proiezione inerziale'!G113</f>
        <v>0</v>
      </c>
      <c r="H97" s="645">
        <f>'Proiezione inerziale'!H113</f>
        <v>0</v>
      </c>
      <c r="I97" s="645">
        <f>'Proiezione inerziale'!K113*(VLOOKUP($E97,$N$21:$U$28,I$31,FALSE))</f>
        <v>0</v>
      </c>
      <c r="J97" s="645">
        <f>'Proiezione inerziale'!P113*(VLOOKUP($E97,$N$21:$U$28,J$31,FALSE))</f>
        <v>0</v>
      </c>
      <c r="K97" s="645">
        <f>'Proiezione inerziale'!Q113*(VLOOKUP($E97,$N$21:$U$28,K$31,FALSE))</f>
        <v>0</v>
      </c>
      <c r="L97" s="645">
        <f>'Proiezione inerziale'!R113*(VLOOKUP($E97,$N$21:$U$28,L$31,FALSE))</f>
        <v>0</v>
      </c>
      <c r="M97" s="645">
        <f>'Proiezione inerziale'!S113*(VLOOKUP($E97,$N$21:$U$28,M$31,FALSE))</f>
        <v>0</v>
      </c>
      <c r="N97" s="646">
        <f>'Proiezione inerziale'!T113*(VLOOKUP($E97,$N$21:$U$28,N$31,FALSE))</f>
        <v>0</v>
      </c>
    </row>
    <row r="98" spans="1:14" ht="30" customHeight="1" outlineLevel="1" x14ac:dyDescent="0.35">
      <c r="A98" s="651"/>
      <c r="B98" s="651"/>
      <c r="C98" s="651"/>
      <c r="D98" s="403" t="str">
        <f>'Proiezione inerziale'!D114</f>
        <v>Serramenti in legno</v>
      </c>
      <c r="E98" s="404" t="str">
        <f>'Proiezione inerziale'!F114</f>
        <v>Dummy</v>
      </c>
      <c r="F98" s="404"/>
      <c r="G98" s="645">
        <f>'Proiezione inerziale'!G114</f>
        <v>0</v>
      </c>
      <c r="H98" s="645">
        <f>'Proiezione inerziale'!H114</f>
        <v>0</v>
      </c>
      <c r="I98" s="645">
        <f>'Proiezione inerziale'!K114*(VLOOKUP($E98,$N$21:$U$28,I$31,FALSE))</f>
        <v>0</v>
      </c>
      <c r="J98" s="645">
        <f>'Proiezione inerziale'!P114*(VLOOKUP($E98,$N$21:$U$28,J$31,FALSE))</f>
        <v>0</v>
      </c>
      <c r="K98" s="645">
        <f>'Proiezione inerziale'!Q114*(VLOOKUP($E98,$N$21:$U$28,K$31,FALSE))</f>
        <v>0</v>
      </c>
      <c r="L98" s="645">
        <f>'Proiezione inerziale'!R114*(VLOOKUP($E98,$N$21:$U$28,L$31,FALSE))</f>
        <v>0</v>
      </c>
      <c r="M98" s="645">
        <f>'Proiezione inerziale'!S114*(VLOOKUP($E98,$N$21:$U$28,M$31,FALSE))</f>
        <v>0</v>
      </c>
      <c r="N98" s="646">
        <f>'Proiezione inerziale'!T114*(VLOOKUP($E98,$N$21:$U$28,N$31,FALSE))</f>
        <v>0</v>
      </c>
    </row>
    <row r="99" spans="1:14" ht="30" customHeight="1" outlineLevel="1" x14ac:dyDescent="0.35">
      <c r="A99" s="651"/>
      <c r="B99" s="651"/>
      <c r="C99" s="651"/>
      <c r="D99" s="403" t="str">
        <f>'Proiezione inerziale'!D115</f>
        <v>Serramenti in alluminio</v>
      </c>
      <c r="E99" s="404" t="str">
        <f>'Proiezione inerziale'!F115</f>
        <v>Dummy</v>
      </c>
      <c r="F99" s="404"/>
      <c r="G99" s="645">
        <f>'Proiezione inerziale'!G115</f>
        <v>0</v>
      </c>
      <c r="H99" s="645">
        <f>'Proiezione inerziale'!H115</f>
        <v>0</v>
      </c>
      <c r="I99" s="645">
        <f>'Proiezione inerziale'!K115*(VLOOKUP($E99,$N$21:$U$28,I$31,FALSE))</f>
        <v>0</v>
      </c>
      <c r="J99" s="645">
        <f>'Proiezione inerziale'!P115*(VLOOKUP($E99,$N$21:$U$28,J$31,FALSE))</f>
        <v>0</v>
      </c>
      <c r="K99" s="645">
        <f>'Proiezione inerziale'!Q115*(VLOOKUP($E99,$N$21:$U$28,K$31,FALSE))</f>
        <v>0</v>
      </c>
      <c r="L99" s="645">
        <f>'Proiezione inerziale'!R115*(VLOOKUP($E99,$N$21:$U$28,L$31,FALSE))</f>
        <v>0</v>
      </c>
      <c r="M99" s="645">
        <f>'Proiezione inerziale'!S115*(VLOOKUP($E99,$N$21:$U$28,M$31,FALSE))</f>
        <v>0</v>
      </c>
      <c r="N99" s="646">
        <f>'Proiezione inerziale'!T115*(VLOOKUP($E99,$N$21:$U$28,N$31,FALSE))</f>
        <v>0</v>
      </c>
    </row>
    <row r="100" spans="1:14" ht="30" customHeight="1" outlineLevel="1" x14ac:dyDescent="0.35">
      <c r="A100" s="651"/>
      <c r="B100" s="651"/>
      <c r="C100" s="651"/>
      <c r="D100" s="403" t="str">
        <f>'Proiezione inerziale'!D116</f>
        <v>Batterie al piombo</v>
      </c>
      <c r="E100" s="404" t="str">
        <f>'Proiezione inerziale'!F116</f>
        <v>Dummy</v>
      </c>
      <c r="F100" s="404"/>
      <c r="G100" s="645">
        <f>'Proiezione inerziale'!G116</f>
        <v>0</v>
      </c>
      <c r="H100" s="645">
        <f>'Proiezione inerziale'!H116</f>
        <v>0</v>
      </c>
      <c r="I100" s="645">
        <f>'Proiezione inerziale'!K116*(VLOOKUP($E100,$N$21:$U$28,I$31,FALSE))</f>
        <v>0</v>
      </c>
      <c r="J100" s="645">
        <f>'Proiezione inerziale'!P116*(VLOOKUP($E100,$N$21:$U$28,J$31,FALSE))</f>
        <v>0</v>
      </c>
      <c r="K100" s="645">
        <f>'Proiezione inerziale'!Q116*(VLOOKUP($E100,$N$21:$U$28,K$31,FALSE))</f>
        <v>0</v>
      </c>
      <c r="L100" s="645">
        <f>'Proiezione inerziale'!R116*(VLOOKUP($E100,$N$21:$U$28,L$31,FALSE))</f>
        <v>0</v>
      </c>
      <c r="M100" s="645">
        <f>'Proiezione inerziale'!S116*(VLOOKUP($E100,$N$21:$U$28,M$31,FALSE))</f>
        <v>0</v>
      </c>
      <c r="N100" s="646">
        <f>'Proiezione inerziale'!T116*(VLOOKUP($E100,$N$21:$U$28,N$31,FALSE))</f>
        <v>0</v>
      </c>
    </row>
    <row r="101" spans="1:14" ht="30" customHeight="1" outlineLevel="1" x14ac:dyDescent="0.35">
      <c r="A101" s="651"/>
      <c r="B101" s="651"/>
      <c r="C101" s="651"/>
      <c r="D101" s="403" t="str">
        <f>'Proiezione inerziale'!D117</f>
        <v>Rifiuti Plastici</v>
      </c>
      <c r="E101" s="404" t="str">
        <f>'Proiezione inerziale'!F117</f>
        <v>Dummy</v>
      </c>
      <c r="F101" s="404"/>
      <c r="G101" s="645">
        <f>'Proiezione inerziale'!G117</f>
        <v>0</v>
      </c>
      <c r="H101" s="645">
        <f>'Proiezione inerziale'!H117</f>
        <v>0</v>
      </c>
      <c r="I101" s="645">
        <f>'Proiezione inerziale'!K117*(VLOOKUP($E101,$N$21:$U$28,I$31,FALSE))</f>
        <v>0</v>
      </c>
      <c r="J101" s="645">
        <f>'Proiezione inerziale'!P117*(VLOOKUP($E101,$N$21:$U$28,J$31,FALSE))</f>
        <v>0</v>
      </c>
      <c r="K101" s="645">
        <f>'Proiezione inerziale'!Q117*(VLOOKUP($E101,$N$21:$U$28,K$31,FALSE))</f>
        <v>0</v>
      </c>
      <c r="L101" s="645">
        <f>'Proiezione inerziale'!R117*(VLOOKUP($E101,$N$21:$U$28,L$31,FALSE))</f>
        <v>0</v>
      </c>
      <c r="M101" s="645">
        <f>'Proiezione inerziale'!S117*(VLOOKUP($E101,$N$21:$U$28,M$31,FALSE))</f>
        <v>0</v>
      </c>
      <c r="N101" s="646">
        <f>'Proiezione inerziale'!T117*(VLOOKUP($E101,$N$21:$U$28,N$31,FALSE))</f>
        <v>0</v>
      </c>
    </row>
    <row r="102" spans="1:14" ht="30" customHeight="1" outlineLevel="1" thickBot="1" x14ac:dyDescent="0.4">
      <c r="A102" s="651"/>
      <c r="B102" s="651"/>
      <c r="C102" s="651"/>
      <c r="D102" s="403" t="str">
        <f>'Proiezione inerziale'!D118</f>
        <v>Carta e cartone</v>
      </c>
      <c r="E102" s="404" t="str">
        <f>'Proiezione inerziale'!F118</f>
        <v>Dummy</v>
      </c>
      <c r="F102" s="404"/>
      <c r="G102" s="645">
        <f>'Proiezione inerziale'!G118</f>
        <v>0</v>
      </c>
      <c r="H102" s="645">
        <f>'Proiezione inerziale'!H118</f>
        <v>0</v>
      </c>
      <c r="I102" s="645">
        <f>'Proiezione inerziale'!K118*(VLOOKUP($E102,$N$21:$U$28,I$31,FALSE))</f>
        <v>0</v>
      </c>
      <c r="J102" s="645">
        <f>'Proiezione inerziale'!P118*(VLOOKUP($E102,$N$21:$U$28,J$31,FALSE))</f>
        <v>0</v>
      </c>
      <c r="K102" s="645">
        <f>'Proiezione inerziale'!Q118*(VLOOKUP($E102,$N$21:$U$28,K$31,FALSE))</f>
        <v>0</v>
      </c>
      <c r="L102" s="645">
        <f>'Proiezione inerziale'!R118*(VLOOKUP($E102,$N$21:$U$28,L$31,FALSE))</f>
        <v>0</v>
      </c>
      <c r="M102" s="645">
        <f>'Proiezione inerziale'!S118*(VLOOKUP($E102,$N$21:$U$28,M$31,FALSE))</f>
        <v>0</v>
      </c>
      <c r="N102" s="646">
        <f>'Proiezione inerziale'!T118*(VLOOKUP($E102,$N$21:$U$28,N$31,FALSE))</f>
        <v>0</v>
      </c>
    </row>
    <row r="103" spans="1:14" ht="30" customHeight="1" outlineLevel="1" thickBot="1" x14ac:dyDescent="0.4">
      <c r="A103" s="651" t="s">
        <v>459</v>
      </c>
      <c r="B103" s="651"/>
      <c r="C103" s="651"/>
      <c r="D103" s="415" t="str">
        <f>'Proiezione inerziale'!D119</f>
        <v>SUBTOTALE</v>
      </c>
      <c r="E103" s="416"/>
      <c r="F103" s="416"/>
      <c r="G103" s="649">
        <f>SUM(G84:G102)</f>
        <v>0</v>
      </c>
      <c r="H103" s="649">
        <f t="shared" ref="H103:N103" si="13">SUM(H84:H102)</f>
        <v>0</v>
      </c>
      <c r="I103" s="649">
        <f t="shared" si="13"/>
        <v>0</v>
      </c>
      <c r="J103" s="649">
        <f t="shared" si="13"/>
        <v>0</v>
      </c>
      <c r="K103" s="649">
        <f t="shared" si="13"/>
        <v>0</v>
      </c>
      <c r="L103" s="649">
        <f t="shared" si="13"/>
        <v>0</v>
      </c>
      <c r="M103" s="649">
        <f t="shared" si="13"/>
        <v>0</v>
      </c>
      <c r="N103" s="649">
        <f t="shared" si="13"/>
        <v>0</v>
      </c>
    </row>
    <row r="104" spans="1:14" ht="30" customHeight="1" outlineLevel="1" thickBot="1" x14ac:dyDescent="0.4">
      <c r="A104" s="651"/>
      <c r="B104" s="651"/>
      <c r="C104" s="651"/>
      <c r="D104" s="434"/>
      <c r="E104" s="434"/>
      <c r="F104" s="434"/>
      <c r="G104" s="654"/>
      <c r="H104" s="654"/>
      <c r="I104" s="434"/>
      <c r="J104" s="434"/>
      <c r="K104" s="434"/>
      <c r="L104" s="434"/>
      <c r="M104" s="434"/>
      <c r="N104" s="434"/>
    </row>
    <row r="105" spans="1:14" ht="80.150000000000006" customHeight="1" outlineLevel="1" thickBot="1" x14ac:dyDescent="0.4">
      <c r="A105" s="651"/>
      <c r="B105" s="651"/>
      <c r="C105" s="651"/>
      <c r="D105" s="444" t="str">
        <f>'Proiezione inerziale'!D121</f>
        <v xml:space="preserve">Viaggi del personale </v>
      </c>
      <c r="E105" s="445"/>
      <c r="F105" s="445"/>
      <c r="G105" s="445">
        <v>2021</v>
      </c>
      <c r="H105" s="445">
        <v>2022</v>
      </c>
      <c r="I105" s="445">
        <v>2025</v>
      </c>
      <c r="J105" s="445">
        <v>2030</v>
      </c>
      <c r="K105" s="445">
        <v>2035</v>
      </c>
      <c r="L105" s="445">
        <v>2040</v>
      </c>
      <c r="M105" s="445">
        <v>2045</v>
      </c>
      <c r="N105" s="660">
        <v>2050</v>
      </c>
    </row>
    <row r="106" spans="1:14" ht="30" customHeight="1" outlineLevel="1" x14ac:dyDescent="0.35">
      <c r="A106" s="651"/>
      <c r="B106" s="651"/>
      <c r="C106" s="651"/>
      <c r="D106" s="403" t="str">
        <f>'Proiezione inerziale'!D122</f>
        <v>Voli nazionali</v>
      </c>
      <c r="E106" s="763" t="str">
        <f>'Proiezione inerziale'!F122</f>
        <v>Airlines</v>
      </c>
      <c r="F106" s="404"/>
      <c r="G106" s="655">
        <f>'Proiezione inerziale'!G122</f>
        <v>0</v>
      </c>
      <c r="H106" s="655">
        <f>'Proiezione inerziale'!H122</f>
        <v>0</v>
      </c>
      <c r="I106" s="655">
        <f>'Proiezione inerziale'!K122*(VLOOKUP($E106,$N$21:$U$28,I$31,FALSE))</f>
        <v>0</v>
      </c>
      <c r="J106" s="655">
        <f>'Proiezione inerziale'!P122*(VLOOKUP($E106,$N$21:$U$28,J$31,FALSE))</f>
        <v>0</v>
      </c>
      <c r="K106" s="655">
        <f>'Proiezione inerziale'!Q122*(VLOOKUP($E106,$N$21:$U$28,K$31,FALSE))</f>
        <v>0</v>
      </c>
      <c r="L106" s="655">
        <f>'Proiezione inerziale'!R122*(VLOOKUP($E106,$N$21:$U$28,L$31,FALSE))</f>
        <v>0</v>
      </c>
      <c r="M106" s="655">
        <f>'Proiezione inerziale'!S122*(VLOOKUP($E106,$N$21:$U$28,M$31,FALSE))</f>
        <v>0</v>
      </c>
      <c r="N106" s="656">
        <f>'Proiezione inerziale'!T122*(VLOOKUP($E106,$N$21:$U$28,N$31,FALSE))</f>
        <v>0</v>
      </c>
    </row>
    <row r="107" spans="1:14" ht="30" customHeight="1" outlineLevel="1" x14ac:dyDescent="0.35">
      <c r="A107" s="651"/>
      <c r="B107" s="651"/>
      <c r="C107" s="651"/>
      <c r="D107" s="403" t="str">
        <f>'Proiezione inerziale'!D123</f>
        <v>Voli internazionali - Short-haul</v>
      </c>
      <c r="E107" s="763" t="str">
        <f>'Proiezione inerziale'!F123</f>
        <v>Airlines</v>
      </c>
      <c r="F107" s="404"/>
      <c r="G107" s="655">
        <f>'Proiezione inerziale'!G123</f>
        <v>0</v>
      </c>
      <c r="H107" s="655">
        <f>'Proiezione inerziale'!H123</f>
        <v>0</v>
      </c>
      <c r="I107" s="655">
        <f>'Proiezione inerziale'!K123*(VLOOKUP($E107,$N$21:$U$28,I$31,FALSE))</f>
        <v>0</v>
      </c>
      <c r="J107" s="655">
        <f>'Proiezione inerziale'!P123*(VLOOKUP($E107,$N$21:$U$28,J$31,FALSE))</f>
        <v>0</v>
      </c>
      <c r="K107" s="655">
        <f>'Proiezione inerziale'!Q123*(VLOOKUP($E107,$N$21:$U$28,K$31,FALSE))</f>
        <v>0</v>
      </c>
      <c r="L107" s="655">
        <f>'Proiezione inerziale'!R123*(VLOOKUP($E107,$N$21:$U$28,L$31,FALSE))</f>
        <v>0</v>
      </c>
      <c r="M107" s="655">
        <f>'Proiezione inerziale'!S123*(VLOOKUP($E107,$N$21:$U$28,M$31,FALSE))</f>
        <v>0</v>
      </c>
      <c r="N107" s="656">
        <f>'Proiezione inerziale'!T123*(VLOOKUP($E107,$N$21:$U$28,N$31,FALSE))</f>
        <v>0</v>
      </c>
    </row>
    <row r="108" spans="1:14" ht="30" customHeight="1" outlineLevel="1" x14ac:dyDescent="0.35">
      <c r="A108" s="651"/>
      <c r="B108" s="651"/>
      <c r="C108" s="651"/>
      <c r="D108" s="403" t="str">
        <f>'Proiezione inerziale'!D124</f>
        <v>Voli internazionali - Long-haul</v>
      </c>
      <c r="E108" s="763" t="str">
        <f>'Proiezione inerziale'!F124</f>
        <v>Airlines</v>
      </c>
      <c r="F108" s="404"/>
      <c r="G108" s="655">
        <f>'Proiezione inerziale'!G124</f>
        <v>0</v>
      </c>
      <c r="H108" s="655">
        <f>'Proiezione inerziale'!H124</f>
        <v>0</v>
      </c>
      <c r="I108" s="655">
        <f>'Proiezione inerziale'!K124*(VLOOKUP($E108,$N$21:$U$28,I$31,FALSE))</f>
        <v>0</v>
      </c>
      <c r="J108" s="655">
        <f>'Proiezione inerziale'!P124*(VLOOKUP($E108,$N$21:$U$28,J$31,FALSE))</f>
        <v>0</v>
      </c>
      <c r="K108" s="655">
        <f>'Proiezione inerziale'!Q124*(VLOOKUP($E108,$N$21:$U$28,K$31,FALSE))</f>
        <v>0</v>
      </c>
      <c r="L108" s="655">
        <f>'Proiezione inerziale'!R124*(VLOOKUP($E108,$N$21:$U$28,L$31,FALSE))</f>
        <v>0</v>
      </c>
      <c r="M108" s="655">
        <f>'Proiezione inerziale'!S124*(VLOOKUP($E108,$N$21:$U$28,M$31,FALSE))</f>
        <v>0</v>
      </c>
      <c r="N108" s="656">
        <f>'Proiezione inerziale'!T124*(VLOOKUP($E108,$N$21:$U$28,N$31,FALSE))</f>
        <v>0</v>
      </c>
    </row>
    <row r="109" spans="1:14" ht="30" customHeight="1" outlineLevel="1" thickBot="1" x14ac:dyDescent="0.4">
      <c r="A109" s="651"/>
      <c r="B109" s="651"/>
      <c r="C109" s="651"/>
      <c r="D109" s="403" t="str">
        <f>'Proiezione inerziale'!D125</f>
        <v>Viaggi su strada in mezzi di terzi</v>
      </c>
      <c r="E109" s="763" t="str">
        <f>'Proiezione inerziale'!F125</f>
        <v>Airlines</v>
      </c>
      <c r="F109" s="451"/>
      <c r="G109" s="655">
        <f>'Proiezione inerziale'!G125</f>
        <v>0</v>
      </c>
      <c r="H109" s="655">
        <f>'Proiezione inerziale'!H125</f>
        <v>0</v>
      </c>
      <c r="I109" s="655">
        <f>'Proiezione inerziale'!K125*(VLOOKUP($E109,$N$21:$U$28,I$31,FALSE))</f>
        <v>0</v>
      </c>
      <c r="J109" s="655">
        <f>'Proiezione inerziale'!P125*(VLOOKUP($E109,$N$21:$U$28,J$31,FALSE))</f>
        <v>0</v>
      </c>
      <c r="K109" s="655">
        <f>'Proiezione inerziale'!Q125*(VLOOKUP($E109,$N$21:$U$28,K$31,FALSE))</f>
        <v>0</v>
      </c>
      <c r="L109" s="655">
        <f>'Proiezione inerziale'!R125*(VLOOKUP($E109,$N$21:$U$28,L$31,FALSE))</f>
        <v>0</v>
      </c>
      <c r="M109" s="655">
        <f>'Proiezione inerziale'!S125*(VLOOKUP($E109,$N$21:$U$28,M$31,FALSE))</f>
        <v>0</v>
      </c>
      <c r="N109" s="656">
        <f>'Proiezione inerziale'!T125*(VLOOKUP($E109,$N$21:$U$28,N$31,FALSE))</f>
        <v>0</v>
      </c>
    </row>
    <row r="110" spans="1:14" ht="30" customHeight="1" outlineLevel="1" thickBot="1" x14ac:dyDescent="0.4">
      <c r="A110" s="651" t="s">
        <v>459</v>
      </c>
      <c r="B110" s="651"/>
      <c r="C110" s="651"/>
      <c r="D110" s="415" t="str">
        <f>'Proiezione inerziale'!D126</f>
        <v>SUBTOTALE</v>
      </c>
      <c r="E110" s="416"/>
      <c r="F110" s="416"/>
      <c r="G110" s="649">
        <f t="shared" ref="G110:L110" si="14">SUM(G106:G109)</f>
        <v>0</v>
      </c>
      <c r="H110" s="649">
        <f t="shared" si="14"/>
        <v>0</v>
      </c>
      <c r="I110" s="649">
        <f t="shared" si="14"/>
        <v>0</v>
      </c>
      <c r="J110" s="649">
        <f t="shared" si="14"/>
        <v>0</v>
      </c>
      <c r="K110" s="649">
        <f t="shared" si="14"/>
        <v>0</v>
      </c>
      <c r="L110" s="649">
        <f t="shared" si="14"/>
        <v>0</v>
      </c>
      <c r="M110" s="649">
        <f t="shared" ref="M110:N110" si="15">SUM(M106:M109)</f>
        <v>0</v>
      </c>
      <c r="N110" s="650">
        <f t="shared" si="15"/>
        <v>0</v>
      </c>
    </row>
    <row r="111" spans="1:14" ht="30" customHeight="1" outlineLevel="1" thickBot="1" x14ac:dyDescent="0.4">
      <c r="A111" s="651"/>
      <c r="B111" s="651"/>
      <c r="C111" s="651"/>
      <c r="D111" s="393"/>
      <c r="E111" s="393"/>
      <c r="F111" s="393"/>
      <c r="G111" s="653"/>
      <c r="H111" s="653"/>
      <c r="I111" s="393"/>
      <c r="J111" s="393"/>
      <c r="K111" s="393"/>
      <c r="L111" s="393"/>
      <c r="M111" s="393"/>
      <c r="N111" s="393"/>
    </row>
    <row r="112" spans="1:14" ht="80.150000000000006" customHeight="1" outlineLevel="1" thickBot="1" x14ac:dyDescent="0.4">
      <c r="A112" s="651"/>
      <c r="B112" s="651"/>
      <c r="C112" s="651"/>
      <c r="D112" s="444" t="str">
        <f>'Proiezione inerziale'!D128</f>
        <v>Trasporto materiali</v>
      </c>
      <c r="E112" s="445"/>
      <c r="F112" s="445"/>
      <c r="G112" s="445">
        <v>2021</v>
      </c>
      <c r="H112" s="445">
        <v>2022</v>
      </c>
      <c r="I112" s="445">
        <v>2025</v>
      </c>
      <c r="J112" s="445">
        <v>2030</v>
      </c>
      <c r="K112" s="445">
        <v>2035</v>
      </c>
      <c r="L112" s="445">
        <v>2040</v>
      </c>
      <c r="M112" s="445">
        <v>2045</v>
      </c>
      <c r="N112" s="660">
        <v>2050</v>
      </c>
    </row>
    <row r="113" spans="1:14" ht="30" customHeight="1" outlineLevel="1" x14ac:dyDescent="0.35">
      <c r="A113" s="651"/>
      <c r="B113" s="651"/>
      <c r="C113" s="651"/>
      <c r="D113" s="403" t="str">
        <f>'Proiezione inerziale'!D129</f>
        <v>Autocarri fino a 3.5t</v>
      </c>
      <c r="E113" s="404" t="str">
        <f>'Proiezione inerziale'!F129</f>
        <v>Dummy</v>
      </c>
      <c r="F113" s="404"/>
      <c r="G113" s="655">
        <f>'Proiezione inerziale'!G129</f>
        <v>0</v>
      </c>
      <c r="H113" s="655">
        <f>'Proiezione inerziale'!H129</f>
        <v>0</v>
      </c>
      <c r="I113" s="655">
        <f>'Proiezione inerziale'!K129*(VLOOKUP($E113,$N$21:$U$28,I$31,FALSE))</f>
        <v>0</v>
      </c>
      <c r="J113" s="655">
        <f>'Proiezione inerziale'!P129*(VLOOKUP($E113,$N$21:$U$28,J$31,FALSE))</f>
        <v>0</v>
      </c>
      <c r="K113" s="655">
        <f>'Proiezione inerziale'!Q129*(VLOOKUP($E113,$N$21:$U$28,K$31,FALSE))</f>
        <v>0</v>
      </c>
      <c r="L113" s="655">
        <f>'Proiezione inerziale'!R129*(VLOOKUP($E113,$N$21:$U$28,L$31,FALSE))</f>
        <v>0</v>
      </c>
      <c r="M113" s="655">
        <f>'Proiezione inerziale'!S129*(VLOOKUP($E113,$N$21:$U$28,M$31,FALSE))</f>
        <v>0</v>
      </c>
      <c r="N113" s="656">
        <f>'Proiezione inerziale'!T129*(VLOOKUP($E113,$N$21:$U$28,N$31,FALSE))</f>
        <v>0</v>
      </c>
    </row>
    <row r="114" spans="1:14" ht="30" customHeight="1" outlineLevel="1" x14ac:dyDescent="0.35">
      <c r="A114" s="651"/>
      <c r="B114" s="651"/>
      <c r="C114" s="651"/>
      <c r="D114" s="403" t="str">
        <f>'Proiezione inerziale'!D130</f>
        <v>Autocarri e auto-articolati oltre a 3.5t</v>
      </c>
      <c r="E114" s="404" t="str">
        <f>'Proiezione inerziale'!F130</f>
        <v>Dummy</v>
      </c>
      <c r="F114" s="404"/>
      <c r="G114" s="655">
        <f>'Proiezione inerziale'!G130</f>
        <v>0</v>
      </c>
      <c r="H114" s="655">
        <f>'Proiezione inerziale'!H130</f>
        <v>0</v>
      </c>
      <c r="I114" s="655">
        <f>'Proiezione inerziale'!K130*(VLOOKUP($E114,$N$21:$U$28,I$31,FALSE))</f>
        <v>0</v>
      </c>
      <c r="J114" s="655">
        <f>'Proiezione inerziale'!P130*(VLOOKUP($E114,$N$21:$U$28,J$31,FALSE))</f>
        <v>0</v>
      </c>
      <c r="K114" s="655">
        <f>'Proiezione inerziale'!Q130*(VLOOKUP($E114,$N$21:$U$28,K$31,FALSE))</f>
        <v>0</v>
      </c>
      <c r="L114" s="655">
        <f>'Proiezione inerziale'!R130*(VLOOKUP($E114,$N$21:$U$28,L$31,FALSE))</f>
        <v>0</v>
      </c>
      <c r="M114" s="655">
        <f>'Proiezione inerziale'!S130*(VLOOKUP($E114,$N$21:$U$28,M$31,FALSE))</f>
        <v>0</v>
      </c>
      <c r="N114" s="656">
        <f>'Proiezione inerziale'!T130*(VLOOKUP($E114,$N$21:$U$28,N$31,FALSE))</f>
        <v>0</v>
      </c>
    </row>
    <row r="115" spans="1:14" ht="30" customHeight="1" outlineLevel="1" x14ac:dyDescent="0.35">
      <c r="A115" s="651"/>
      <c r="B115" s="651"/>
      <c r="C115" s="651"/>
      <c r="D115" s="403" t="str">
        <f>'Proiezione inerziale'!D131</f>
        <v>Autocarri refrigerati oltre a 3.5t</v>
      </c>
      <c r="E115" s="404" t="str">
        <f>'Proiezione inerziale'!F131</f>
        <v>Dummy</v>
      </c>
      <c r="F115" s="404"/>
      <c r="G115" s="655">
        <f>'Proiezione inerziale'!G131</f>
        <v>0</v>
      </c>
      <c r="H115" s="655">
        <f>'Proiezione inerziale'!H131</f>
        <v>0</v>
      </c>
      <c r="I115" s="655">
        <f>'Proiezione inerziale'!K131*(VLOOKUP($E115,$N$21:$U$28,I$31,FALSE))</f>
        <v>0</v>
      </c>
      <c r="J115" s="655">
        <f>'Proiezione inerziale'!P131*(VLOOKUP($E115,$N$21:$U$28,J$31,FALSE))</f>
        <v>0</v>
      </c>
      <c r="K115" s="655">
        <f>'Proiezione inerziale'!Q131*(VLOOKUP($E115,$N$21:$U$28,K$31,FALSE))</f>
        <v>0</v>
      </c>
      <c r="L115" s="655">
        <f>'Proiezione inerziale'!R131*(VLOOKUP($E115,$N$21:$U$28,L$31,FALSE))</f>
        <v>0</v>
      </c>
      <c r="M115" s="655">
        <f>'Proiezione inerziale'!S131*(VLOOKUP($E115,$N$21:$U$28,M$31,FALSE))</f>
        <v>0</v>
      </c>
      <c r="N115" s="656">
        <f>'Proiezione inerziale'!T131*(VLOOKUP($E115,$N$21:$U$28,N$31,FALSE))</f>
        <v>0</v>
      </c>
    </row>
    <row r="116" spans="1:14" ht="30" customHeight="1" outlineLevel="1" x14ac:dyDescent="0.35">
      <c r="A116" s="651"/>
      <c r="B116" s="651"/>
      <c r="C116" s="651"/>
      <c r="D116" s="403" t="str">
        <f>'Proiezione inerziale'!D132</f>
        <v>Voli cargo domestici</v>
      </c>
      <c r="E116" s="404" t="str">
        <f>'Proiezione inerziale'!F132</f>
        <v>Dummy</v>
      </c>
      <c r="F116" s="404"/>
      <c r="G116" s="655">
        <f>'Proiezione inerziale'!G132</f>
        <v>0</v>
      </c>
      <c r="H116" s="655">
        <f>'Proiezione inerziale'!H132</f>
        <v>0</v>
      </c>
      <c r="I116" s="655">
        <f>'Proiezione inerziale'!K132*(VLOOKUP($E116,$N$21:$U$28,I$31,FALSE))</f>
        <v>0</v>
      </c>
      <c r="J116" s="655">
        <f>'Proiezione inerziale'!P132*(VLOOKUP($E116,$N$21:$U$28,J$31,FALSE))</f>
        <v>0</v>
      </c>
      <c r="K116" s="655">
        <f>'Proiezione inerziale'!Q132*(VLOOKUP($E116,$N$21:$U$28,K$31,FALSE))</f>
        <v>0</v>
      </c>
      <c r="L116" s="655">
        <f>'Proiezione inerziale'!R132*(VLOOKUP($E116,$N$21:$U$28,L$31,FALSE))</f>
        <v>0</v>
      </c>
      <c r="M116" s="655">
        <f>'Proiezione inerziale'!S132*(VLOOKUP($E116,$N$21:$U$28,M$31,FALSE))</f>
        <v>0</v>
      </c>
      <c r="N116" s="656">
        <f>'Proiezione inerziale'!T132*(VLOOKUP($E116,$N$21:$U$28,N$31,FALSE))</f>
        <v>0</v>
      </c>
    </row>
    <row r="117" spans="1:14" ht="30" customHeight="1" outlineLevel="1" x14ac:dyDescent="0.35">
      <c r="A117" s="651"/>
      <c r="B117" s="651"/>
      <c r="C117" s="651"/>
      <c r="D117" s="403" t="str">
        <f>'Proiezione inerziale'!D133</f>
        <v>Voli cargo internazionali</v>
      </c>
      <c r="E117" s="404" t="str">
        <f>'Proiezione inerziale'!F133</f>
        <v>Dummy</v>
      </c>
      <c r="F117" s="404"/>
      <c r="G117" s="655">
        <f>'Proiezione inerziale'!G133</f>
        <v>0</v>
      </c>
      <c r="H117" s="655">
        <f>'Proiezione inerziale'!H133</f>
        <v>0</v>
      </c>
      <c r="I117" s="655">
        <f>'Proiezione inerziale'!K133*(VLOOKUP($E117,$N$21:$U$28,I$31,FALSE))</f>
        <v>0</v>
      </c>
      <c r="J117" s="655">
        <f>'Proiezione inerziale'!P133*(VLOOKUP($E117,$N$21:$U$28,J$31,FALSE))</f>
        <v>0</v>
      </c>
      <c r="K117" s="655">
        <f>'Proiezione inerziale'!Q133*(VLOOKUP($E117,$N$21:$U$28,K$31,FALSE))</f>
        <v>0</v>
      </c>
      <c r="L117" s="655">
        <f>'Proiezione inerziale'!R133*(VLOOKUP($E117,$N$21:$U$28,L$31,FALSE))</f>
        <v>0</v>
      </c>
      <c r="M117" s="655">
        <f>'Proiezione inerziale'!S133*(VLOOKUP($E117,$N$21:$U$28,M$31,FALSE))</f>
        <v>0</v>
      </c>
      <c r="N117" s="656">
        <f>'Proiezione inerziale'!T133*(VLOOKUP($E117,$N$21:$U$28,N$31,FALSE))</f>
        <v>0</v>
      </c>
    </row>
    <row r="118" spans="1:14" ht="30" customHeight="1" outlineLevel="1" thickBot="1" x14ac:dyDescent="0.4">
      <c r="A118" s="651"/>
      <c r="B118" s="651"/>
      <c r="C118" s="651"/>
      <c r="D118" s="403" t="str">
        <f>'Proiezione inerziale'!D134</f>
        <v>Trasporto su rotaia</v>
      </c>
      <c r="E118" s="404" t="str">
        <f>'Proiezione inerziale'!F134</f>
        <v>Dummy</v>
      </c>
      <c r="F118" s="404"/>
      <c r="G118" s="655">
        <f>'Proiezione inerziale'!G134</f>
        <v>0</v>
      </c>
      <c r="H118" s="655">
        <f>'Proiezione inerziale'!H134</f>
        <v>0</v>
      </c>
      <c r="I118" s="655">
        <f>'Proiezione inerziale'!K134*(VLOOKUP($E118,$N$21:$U$28,I$31,FALSE))</f>
        <v>0</v>
      </c>
      <c r="J118" s="655">
        <f>'Proiezione inerziale'!P134*(VLOOKUP($E118,$N$21:$U$28,J$31,FALSE))</f>
        <v>0</v>
      </c>
      <c r="K118" s="655">
        <f>'Proiezione inerziale'!Q134*(VLOOKUP($E118,$N$21:$U$28,K$31,FALSE))</f>
        <v>0</v>
      </c>
      <c r="L118" s="655">
        <f>'Proiezione inerziale'!R134*(VLOOKUP($E118,$N$21:$U$28,L$31,FALSE))</f>
        <v>0</v>
      </c>
      <c r="M118" s="655">
        <f>'Proiezione inerziale'!S134*(VLOOKUP($E118,$N$21:$U$28,M$31,FALSE))</f>
        <v>0</v>
      </c>
      <c r="N118" s="656">
        <f>'Proiezione inerziale'!T134*(VLOOKUP($E118,$N$21:$U$28,N$31,FALSE))</f>
        <v>0</v>
      </c>
    </row>
    <row r="119" spans="1:14" ht="30" customHeight="1" outlineLevel="1" thickBot="1" x14ac:dyDescent="0.4">
      <c r="A119" s="651" t="s">
        <v>459</v>
      </c>
      <c r="B119" s="651"/>
      <c r="C119" s="651"/>
      <c r="D119" s="674" t="str">
        <f>'Proiezione inerziale'!D135</f>
        <v>SUBTOTALE</v>
      </c>
      <c r="E119" s="675"/>
      <c r="F119" s="675"/>
      <c r="G119" s="676">
        <f>SUM(G113:G118)</f>
        <v>0</v>
      </c>
      <c r="H119" s="676">
        <f t="shared" ref="H119:N119" si="16">SUM(H113:H118)</f>
        <v>0</v>
      </c>
      <c r="I119" s="676">
        <f t="shared" si="16"/>
        <v>0</v>
      </c>
      <c r="J119" s="676">
        <f t="shared" si="16"/>
        <v>0</v>
      </c>
      <c r="K119" s="676">
        <f t="shared" si="16"/>
        <v>0</v>
      </c>
      <c r="L119" s="676">
        <f t="shared" si="16"/>
        <v>0</v>
      </c>
      <c r="M119" s="676">
        <f t="shared" si="16"/>
        <v>0</v>
      </c>
      <c r="N119" s="677">
        <f t="shared" si="16"/>
        <v>0</v>
      </c>
    </row>
    <row r="120" spans="1:14" ht="30" customHeight="1" outlineLevel="1" thickBot="1" x14ac:dyDescent="0.4">
      <c r="A120" s="651"/>
      <c r="B120" s="651"/>
      <c r="C120" s="651"/>
      <c r="D120" s="393"/>
      <c r="E120" s="393"/>
      <c r="F120" s="393"/>
      <c r="G120" s="653"/>
      <c r="H120" s="653"/>
      <c r="I120" s="393"/>
      <c r="J120" s="393"/>
      <c r="K120" s="393"/>
      <c r="L120" s="393"/>
      <c r="M120" s="393"/>
      <c r="N120" s="393"/>
    </row>
    <row r="121" spans="1:14" ht="80.150000000000006" customHeight="1" outlineLevel="1" thickBot="1" x14ac:dyDescent="0.4">
      <c r="A121" s="651"/>
      <c r="B121" s="651"/>
      <c r="C121" s="651"/>
      <c r="D121" s="444" t="str">
        <f>'Proiezione inerziale'!D137</f>
        <v>Soggiorni in hotel</v>
      </c>
      <c r="E121" s="445"/>
      <c r="F121" s="445"/>
      <c r="G121" s="445">
        <v>2021</v>
      </c>
      <c r="H121" s="445">
        <v>2022</v>
      </c>
      <c r="I121" s="445">
        <v>2025</v>
      </c>
      <c r="J121" s="445">
        <v>2030</v>
      </c>
      <c r="K121" s="445">
        <v>2035</v>
      </c>
      <c r="L121" s="445">
        <v>2040</v>
      </c>
      <c r="M121" s="445">
        <v>2045</v>
      </c>
      <c r="N121" s="660">
        <v>2050</v>
      </c>
    </row>
    <row r="122" spans="1:14" ht="30" customHeight="1" outlineLevel="1" x14ac:dyDescent="0.35">
      <c r="A122" s="651"/>
      <c r="B122" s="651"/>
      <c r="C122" s="651"/>
      <c r="D122" s="403" t="str">
        <f>'Proiezione inerziale'!D138</f>
        <v>Italia</v>
      </c>
      <c r="E122" s="404" t="str">
        <f>'Proiezione inerziale'!F138</f>
        <v>Dummy</v>
      </c>
      <c r="F122" s="404"/>
      <c r="G122" s="655">
        <f>'Proiezione inerziale'!G138</f>
        <v>0</v>
      </c>
      <c r="H122" s="655">
        <f>'Proiezione inerziale'!H138</f>
        <v>0</v>
      </c>
      <c r="I122" s="655">
        <f>'Proiezione inerziale'!K138*(VLOOKUP($E122,$N$21:$U$28,I$31,FALSE))</f>
        <v>0</v>
      </c>
      <c r="J122" s="655">
        <f>'Proiezione inerziale'!P138*(VLOOKUP($E122,$N$21:$U$28,J$31,FALSE))</f>
        <v>0</v>
      </c>
      <c r="K122" s="655">
        <f>'Proiezione inerziale'!Q138*(VLOOKUP($E122,$N$21:$U$28,K$31,FALSE))</f>
        <v>0</v>
      </c>
      <c r="L122" s="655">
        <f>'Proiezione inerziale'!R138*(VLOOKUP($E122,$N$21:$U$28,L$31,FALSE))</f>
        <v>0</v>
      </c>
      <c r="M122" s="655">
        <f>'Proiezione inerziale'!S138*(VLOOKUP($E122,$N$21:$U$28,M$31,FALSE))</f>
        <v>0</v>
      </c>
      <c r="N122" s="656">
        <f>'Proiezione inerziale'!T138*(VLOOKUP($E122,$N$21:$U$28,N$31,FALSE))</f>
        <v>0</v>
      </c>
    </row>
    <row r="123" spans="1:14" ht="30" customHeight="1" outlineLevel="1" x14ac:dyDescent="0.35">
      <c r="A123" s="651"/>
      <c r="B123" s="651"/>
      <c r="C123" s="651"/>
      <c r="D123" s="403" t="str">
        <f>'Proiezione inerziale'!D139</f>
        <v>Europa</v>
      </c>
      <c r="E123" s="404" t="str">
        <f>'Proiezione inerziale'!F139</f>
        <v>Dummy</v>
      </c>
      <c r="F123" s="404"/>
      <c r="G123" s="655">
        <f>'Proiezione inerziale'!G139</f>
        <v>0</v>
      </c>
      <c r="H123" s="655">
        <f>'Proiezione inerziale'!H139</f>
        <v>0</v>
      </c>
      <c r="I123" s="655">
        <f>'Proiezione inerziale'!K139*(VLOOKUP($E123,$N$21:$U$28,I$31,FALSE))</f>
        <v>0</v>
      </c>
      <c r="J123" s="655">
        <f>'Proiezione inerziale'!P139*(VLOOKUP($E123,$N$21:$U$28,J$31,FALSE))</f>
        <v>0</v>
      </c>
      <c r="K123" s="655">
        <f>'Proiezione inerziale'!Q139*(VLOOKUP($E123,$N$21:$U$28,K$31,FALSE))</f>
        <v>0</v>
      </c>
      <c r="L123" s="655">
        <f>'Proiezione inerziale'!R139*(VLOOKUP($E123,$N$21:$U$28,L$31,FALSE))</f>
        <v>0</v>
      </c>
      <c r="M123" s="655">
        <f>'Proiezione inerziale'!S139*(VLOOKUP($E123,$N$21:$U$28,M$31,FALSE))</f>
        <v>0</v>
      </c>
      <c r="N123" s="656">
        <f>'Proiezione inerziale'!T139*(VLOOKUP($E123,$N$21:$U$28,N$31,FALSE))</f>
        <v>0</v>
      </c>
    </row>
    <row r="124" spans="1:14" ht="30" customHeight="1" outlineLevel="1" thickBot="1" x14ac:dyDescent="0.4">
      <c r="A124" s="651"/>
      <c r="B124" s="651"/>
      <c r="C124" s="651"/>
      <c r="D124" s="403" t="str">
        <f>'Proiezione inerziale'!D140</f>
        <v>Extra europeo / internazionale</v>
      </c>
      <c r="E124" s="404" t="str">
        <f>'Proiezione inerziale'!F140</f>
        <v>Dummy</v>
      </c>
      <c r="F124" s="404"/>
      <c r="G124" s="655">
        <f>'Proiezione inerziale'!G140</f>
        <v>0</v>
      </c>
      <c r="H124" s="655">
        <f>'Proiezione inerziale'!H140</f>
        <v>0</v>
      </c>
      <c r="I124" s="655">
        <f>'Proiezione inerziale'!K140*(VLOOKUP($E124,$N$21:$U$28,I$31,FALSE))</f>
        <v>0</v>
      </c>
      <c r="J124" s="655">
        <f>'Proiezione inerziale'!P140*(VLOOKUP($E124,$N$21:$U$28,J$31,FALSE))</f>
        <v>0</v>
      </c>
      <c r="K124" s="655">
        <f>'Proiezione inerziale'!Q140*(VLOOKUP($E124,$N$21:$U$28,K$31,FALSE))</f>
        <v>0</v>
      </c>
      <c r="L124" s="655">
        <f>'Proiezione inerziale'!R140*(VLOOKUP($E124,$N$21:$U$28,L$31,FALSE))</f>
        <v>0</v>
      </c>
      <c r="M124" s="655">
        <f>'Proiezione inerziale'!S140*(VLOOKUP($E124,$N$21:$U$28,M$31,FALSE))</f>
        <v>0</v>
      </c>
      <c r="N124" s="656">
        <f>'Proiezione inerziale'!T140*(VLOOKUP($E124,$N$21:$U$28,N$31,FALSE))</f>
        <v>0</v>
      </c>
    </row>
    <row r="125" spans="1:14" ht="30" customHeight="1" outlineLevel="1" thickBot="1" x14ac:dyDescent="0.4">
      <c r="A125" s="651" t="s">
        <v>459</v>
      </c>
      <c r="B125" s="651"/>
      <c r="C125" s="651"/>
      <c r="D125" s="415" t="str">
        <f>'Proiezione inerziale'!D141</f>
        <v>SUBTOTALE</v>
      </c>
      <c r="E125" s="416"/>
      <c r="F125" s="416"/>
      <c r="G125" s="649">
        <f>SUM(G122:G124)</f>
        <v>0</v>
      </c>
      <c r="H125" s="649">
        <f t="shared" ref="H125:N125" si="17">SUM(H122:H124)</f>
        <v>0</v>
      </c>
      <c r="I125" s="649">
        <f t="shared" si="17"/>
        <v>0</v>
      </c>
      <c r="J125" s="649">
        <f t="shared" si="17"/>
        <v>0</v>
      </c>
      <c r="K125" s="649">
        <f t="shared" si="17"/>
        <v>0</v>
      </c>
      <c r="L125" s="649">
        <f t="shared" si="17"/>
        <v>0</v>
      </c>
      <c r="M125" s="649">
        <f t="shared" si="17"/>
        <v>0</v>
      </c>
      <c r="N125" s="650">
        <f t="shared" si="17"/>
        <v>0</v>
      </c>
    </row>
    <row r="126" spans="1:14" ht="30" customHeight="1" outlineLevel="1" thickBot="1" x14ac:dyDescent="0.4">
      <c r="A126" s="651"/>
      <c r="B126" s="651"/>
      <c r="C126" s="651"/>
      <c r="D126" s="393"/>
      <c r="E126" s="393"/>
      <c r="F126" s="393"/>
      <c r="G126" s="653"/>
      <c r="H126" s="653"/>
      <c r="I126" s="393"/>
      <c r="J126" s="393"/>
      <c r="K126" s="393"/>
      <c r="L126" s="393"/>
      <c r="M126" s="393"/>
      <c r="N126" s="393"/>
    </row>
    <row r="127" spans="1:14" ht="80.150000000000006" customHeight="1" outlineLevel="1" thickBot="1" x14ac:dyDescent="0.4">
      <c r="A127" s="651"/>
      <c r="B127" s="651"/>
      <c r="C127" s="651"/>
      <c r="D127" s="444" t="str">
        <f>'Proiezione inerziale'!D143</f>
        <v>Veicoli in gestione (non di proprietà)</v>
      </c>
      <c r="E127" s="445"/>
      <c r="F127" s="445"/>
      <c r="G127" s="445">
        <v>2021</v>
      </c>
      <c r="H127" s="445">
        <v>2022</v>
      </c>
      <c r="I127" s="445">
        <v>2025</v>
      </c>
      <c r="J127" s="445">
        <v>2030</v>
      </c>
      <c r="K127" s="445">
        <v>2035</v>
      </c>
      <c r="L127" s="445">
        <v>2040</v>
      </c>
      <c r="M127" s="445">
        <v>2045</v>
      </c>
      <c r="N127" s="660">
        <v>2050</v>
      </c>
    </row>
    <row r="128" spans="1:14" ht="30" customHeight="1" outlineLevel="1" x14ac:dyDescent="0.35">
      <c r="A128" s="651"/>
      <c r="B128" s="651"/>
      <c r="C128" s="651"/>
      <c r="D128" s="403" t="str">
        <f>'Proiezione inerziale'!D144</f>
        <v>Auto a benzina</v>
      </c>
      <c r="E128" s="404" t="str">
        <f>'Proiezione inerziale'!F144</f>
        <v>Dummy</v>
      </c>
      <c r="F128" s="404"/>
      <c r="G128" s="655">
        <f>'Proiezione inerziale'!G144</f>
        <v>0</v>
      </c>
      <c r="H128" s="655">
        <f>'Proiezione inerziale'!H144</f>
        <v>0</v>
      </c>
      <c r="I128" s="655">
        <f>'Proiezione inerziale'!K144*(VLOOKUP($E128,$N$21:$U$28,I$31,FALSE))</f>
        <v>0</v>
      </c>
      <c r="J128" s="655">
        <f>'Proiezione inerziale'!P144*(VLOOKUP($E128,$N$21:$U$28,J$31,FALSE))</f>
        <v>0</v>
      </c>
      <c r="K128" s="655">
        <f>'Proiezione inerziale'!Q144*(VLOOKUP($E128,$N$21:$U$28,K$31,FALSE))</f>
        <v>0</v>
      </c>
      <c r="L128" s="655">
        <f>'Proiezione inerziale'!R144*(VLOOKUP($E128,$N$21:$U$28,L$31,FALSE))</f>
        <v>0</v>
      </c>
      <c r="M128" s="655">
        <f>'Proiezione inerziale'!S144*(VLOOKUP($E128,$N$21:$U$28,M$31,FALSE))</f>
        <v>0</v>
      </c>
      <c r="N128" s="656">
        <f>'Proiezione inerziale'!T144*(VLOOKUP($E128,$N$21:$U$28,N$31,FALSE))</f>
        <v>0</v>
      </c>
    </row>
    <row r="129" spans="1:14" ht="30" customHeight="1" outlineLevel="1" x14ac:dyDescent="0.35">
      <c r="A129" s="651"/>
      <c r="B129" s="651"/>
      <c r="C129" s="651"/>
      <c r="D129" s="403" t="str">
        <f>'Proiezione inerziale'!D145</f>
        <v>Auto diesel</v>
      </c>
      <c r="E129" s="404" t="str">
        <f>'Proiezione inerziale'!F145</f>
        <v>Dummy</v>
      </c>
      <c r="F129" s="404"/>
      <c r="G129" s="655">
        <f>'Proiezione inerziale'!G145</f>
        <v>0</v>
      </c>
      <c r="H129" s="655">
        <f>'Proiezione inerziale'!H145</f>
        <v>0</v>
      </c>
      <c r="I129" s="655">
        <f>'Proiezione inerziale'!K145*(VLOOKUP($E129,$N$21:$U$28,I$31,FALSE))</f>
        <v>0</v>
      </c>
      <c r="J129" s="655">
        <f>'Proiezione inerziale'!P145*(VLOOKUP($E129,$N$21:$U$28,J$31,FALSE))</f>
        <v>0</v>
      </c>
      <c r="K129" s="655">
        <f>'Proiezione inerziale'!Q145*(VLOOKUP($E129,$N$21:$U$28,K$31,FALSE))</f>
        <v>0</v>
      </c>
      <c r="L129" s="655">
        <f>'Proiezione inerziale'!R145*(VLOOKUP($E129,$N$21:$U$28,L$31,FALSE))</f>
        <v>0</v>
      </c>
      <c r="M129" s="655">
        <f>'Proiezione inerziale'!S145*(VLOOKUP($E129,$N$21:$U$28,M$31,FALSE))</f>
        <v>0</v>
      </c>
      <c r="N129" s="656">
        <f>'Proiezione inerziale'!T145*(VLOOKUP($E129,$N$21:$U$28,N$31,FALSE))</f>
        <v>0</v>
      </c>
    </row>
    <row r="130" spans="1:14" ht="30" customHeight="1" outlineLevel="1" x14ac:dyDescent="0.35">
      <c r="A130" s="651"/>
      <c r="B130" s="651"/>
      <c r="C130" s="651"/>
      <c r="D130" s="403" t="str">
        <f>'Proiezione inerziale'!D146</f>
        <v>Auto ibride</v>
      </c>
      <c r="E130" s="404" t="str">
        <f>'Proiezione inerziale'!F146</f>
        <v>Dummy</v>
      </c>
      <c r="F130" s="404"/>
      <c r="G130" s="655">
        <f>'Proiezione inerziale'!G146</f>
        <v>0</v>
      </c>
      <c r="H130" s="655">
        <f>'Proiezione inerziale'!H146</f>
        <v>0</v>
      </c>
      <c r="I130" s="655">
        <f>'Proiezione inerziale'!K146*(VLOOKUP($E130,$N$21:$U$28,I$31,FALSE))</f>
        <v>0</v>
      </c>
      <c r="J130" s="655">
        <f>'Proiezione inerziale'!P146*(VLOOKUP($E130,$N$21:$U$28,J$31,FALSE))</f>
        <v>0</v>
      </c>
      <c r="K130" s="655">
        <f>'Proiezione inerziale'!Q146*(VLOOKUP($E130,$N$21:$U$28,K$31,FALSE))</f>
        <v>0</v>
      </c>
      <c r="L130" s="655">
        <f>'Proiezione inerziale'!R146*(VLOOKUP($E130,$N$21:$U$28,L$31,FALSE))</f>
        <v>0</v>
      </c>
      <c r="M130" s="655">
        <f>'Proiezione inerziale'!S146*(VLOOKUP($E130,$N$21:$U$28,M$31,FALSE))</f>
        <v>0</v>
      </c>
      <c r="N130" s="656">
        <f>'Proiezione inerziale'!T146*(VLOOKUP($E130,$N$21:$U$28,N$31,FALSE))</f>
        <v>0</v>
      </c>
    </row>
    <row r="131" spans="1:14" ht="30" customHeight="1" outlineLevel="1" x14ac:dyDescent="0.35">
      <c r="A131" s="651"/>
      <c r="B131" s="651"/>
      <c r="C131" s="651"/>
      <c r="D131" s="403" t="str">
        <f>'Proiezione inerziale'!D147</f>
        <v>Veicoli commerciali leggeri a benzina</v>
      </c>
      <c r="E131" s="404" t="str">
        <f>'Proiezione inerziale'!F147</f>
        <v>Dummy</v>
      </c>
      <c r="F131" s="404"/>
      <c r="G131" s="655">
        <f>'Proiezione inerziale'!G147</f>
        <v>0</v>
      </c>
      <c r="H131" s="655">
        <f>'Proiezione inerziale'!H147</f>
        <v>0</v>
      </c>
      <c r="I131" s="655">
        <f>'Proiezione inerziale'!K147*(VLOOKUP($E131,$N$21:$U$28,I$31,FALSE))</f>
        <v>0</v>
      </c>
      <c r="J131" s="655">
        <f>'Proiezione inerziale'!P147*(VLOOKUP($E131,$N$21:$U$28,J$31,FALSE))</f>
        <v>0</v>
      </c>
      <c r="K131" s="655">
        <f>'Proiezione inerziale'!Q147*(VLOOKUP($E131,$N$21:$U$28,K$31,FALSE))</f>
        <v>0</v>
      </c>
      <c r="L131" s="655">
        <f>'Proiezione inerziale'!R147*(VLOOKUP($E131,$N$21:$U$28,L$31,FALSE))</f>
        <v>0</v>
      </c>
      <c r="M131" s="655">
        <f>'Proiezione inerziale'!S147*(VLOOKUP($E131,$N$21:$U$28,M$31,FALSE))</f>
        <v>0</v>
      </c>
      <c r="N131" s="656">
        <f>'Proiezione inerziale'!T147*(VLOOKUP($E131,$N$21:$U$28,N$31,FALSE))</f>
        <v>0</v>
      </c>
    </row>
    <row r="132" spans="1:14" ht="30" customHeight="1" outlineLevel="1" x14ac:dyDescent="0.35">
      <c r="A132" s="651"/>
      <c r="B132" s="651"/>
      <c r="C132" s="651"/>
      <c r="D132" s="403" t="str">
        <f>'Proiezione inerziale'!D148</f>
        <v>Veicoli commerciali leggeri diesel</v>
      </c>
      <c r="E132" s="404" t="str">
        <f>'Proiezione inerziale'!F148</f>
        <v>Dummy</v>
      </c>
      <c r="F132" s="404"/>
      <c r="G132" s="655">
        <f>'Proiezione inerziale'!G148</f>
        <v>0</v>
      </c>
      <c r="H132" s="655">
        <f>'Proiezione inerziale'!H148</f>
        <v>0</v>
      </c>
      <c r="I132" s="655">
        <f>'Proiezione inerziale'!K148*(VLOOKUP($E132,$N$21:$U$28,I$31,FALSE))</f>
        <v>0</v>
      </c>
      <c r="J132" s="655">
        <f>'Proiezione inerziale'!P148*(VLOOKUP($E132,$N$21:$U$28,J$31,FALSE))</f>
        <v>0</v>
      </c>
      <c r="K132" s="655">
        <f>'Proiezione inerziale'!Q148*(VLOOKUP($E132,$N$21:$U$28,K$31,FALSE))</f>
        <v>0</v>
      </c>
      <c r="L132" s="655">
        <f>'Proiezione inerziale'!R148*(VLOOKUP($E132,$N$21:$U$28,L$31,FALSE))</f>
        <v>0</v>
      </c>
      <c r="M132" s="655">
        <f>'Proiezione inerziale'!S148*(VLOOKUP($E132,$N$21:$U$28,M$31,FALSE))</f>
        <v>0</v>
      </c>
      <c r="N132" s="656">
        <f>'Proiezione inerziale'!T148*(VLOOKUP($E132,$N$21:$U$28,N$31,FALSE))</f>
        <v>0</v>
      </c>
    </row>
    <row r="133" spans="1:14" ht="30" customHeight="1" outlineLevel="1" x14ac:dyDescent="0.35">
      <c r="A133" s="651"/>
      <c r="B133" s="651"/>
      <c r="C133" s="651"/>
      <c r="D133" s="403" t="str">
        <f>'Proiezione inerziale'!D149</f>
        <v>Autocarri e auto-articolati oltre a 3.5t</v>
      </c>
      <c r="E133" s="404" t="str">
        <f>'Proiezione inerziale'!F149</f>
        <v>Dummy</v>
      </c>
      <c r="F133" s="404"/>
      <c r="G133" s="655">
        <f>'Proiezione inerziale'!G149</f>
        <v>0</v>
      </c>
      <c r="H133" s="655">
        <f>'Proiezione inerziale'!H149</f>
        <v>0</v>
      </c>
      <c r="I133" s="655">
        <f>'Proiezione inerziale'!K149*(VLOOKUP($E133,$N$21:$U$28,I$31,FALSE))</f>
        <v>0</v>
      </c>
      <c r="J133" s="655">
        <f>'Proiezione inerziale'!P149*(VLOOKUP($E133,$N$21:$U$28,J$31,FALSE))</f>
        <v>0</v>
      </c>
      <c r="K133" s="655">
        <f>'Proiezione inerziale'!Q149*(VLOOKUP($E133,$N$21:$U$28,K$31,FALSE))</f>
        <v>0</v>
      </c>
      <c r="L133" s="655">
        <f>'Proiezione inerziale'!R149*(VLOOKUP($E133,$N$21:$U$28,L$31,FALSE))</f>
        <v>0</v>
      </c>
      <c r="M133" s="655">
        <f>'Proiezione inerziale'!S149*(VLOOKUP($E133,$N$21:$U$28,M$31,FALSE))</f>
        <v>0</v>
      </c>
      <c r="N133" s="656">
        <f>'Proiezione inerziale'!T149*(VLOOKUP($E133,$N$21:$U$28,N$31,FALSE))</f>
        <v>0</v>
      </c>
    </row>
    <row r="134" spans="1:14" ht="30" customHeight="1" outlineLevel="1" thickBot="1" x14ac:dyDescent="0.4">
      <c r="A134" s="651"/>
      <c r="B134" s="651"/>
      <c r="C134" s="651"/>
      <c r="D134" s="403" t="str">
        <f>'Proiezione inerziale'!D150</f>
        <v>Autocarri refrigerati oltre a 3.5t</v>
      </c>
      <c r="E134" s="404" t="str">
        <f>'Proiezione inerziale'!F150</f>
        <v>Dummy</v>
      </c>
      <c r="F134" s="404"/>
      <c r="G134" s="655">
        <f>'Proiezione inerziale'!G150</f>
        <v>0</v>
      </c>
      <c r="H134" s="655">
        <f>'Proiezione inerziale'!H150</f>
        <v>0</v>
      </c>
      <c r="I134" s="655">
        <f>'Proiezione inerziale'!K150*(VLOOKUP($E134,$N$21:$U$28,I$31,FALSE))</f>
        <v>0</v>
      </c>
      <c r="J134" s="655">
        <f>'Proiezione inerziale'!P150*(VLOOKUP($E134,$N$21:$U$28,J$31,FALSE))</f>
        <v>0</v>
      </c>
      <c r="K134" s="655">
        <f>'Proiezione inerziale'!Q150*(VLOOKUP($E134,$N$21:$U$28,K$31,FALSE))</f>
        <v>0</v>
      </c>
      <c r="L134" s="655">
        <f>'Proiezione inerziale'!R150*(VLOOKUP($E134,$N$21:$U$28,L$31,FALSE))</f>
        <v>0</v>
      </c>
      <c r="M134" s="655">
        <f>'Proiezione inerziale'!S150*(VLOOKUP($E134,$N$21:$U$28,M$31,FALSE))</f>
        <v>0</v>
      </c>
      <c r="N134" s="656">
        <f>'Proiezione inerziale'!T150*(VLOOKUP($E134,$N$21:$U$28,N$31,FALSE))</f>
        <v>0</v>
      </c>
    </row>
    <row r="135" spans="1:14" ht="30" customHeight="1" outlineLevel="1" thickBot="1" x14ac:dyDescent="0.4">
      <c r="A135" s="651" t="s">
        <v>459</v>
      </c>
      <c r="B135" s="651"/>
      <c r="C135" s="651"/>
      <c r="D135" s="415" t="str">
        <f>'Proiezione inerziale'!D151</f>
        <v>SUBTOTALE</v>
      </c>
      <c r="E135" s="416"/>
      <c r="F135" s="416"/>
      <c r="G135" s="649">
        <f>SUM(G128:G134)</f>
        <v>0</v>
      </c>
      <c r="H135" s="649">
        <f t="shared" ref="H135:N135" si="18">SUM(H128:H134)</f>
        <v>0</v>
      </c>
      <c r="I135" s="649">
        <f t="shared" si="18"/>
        <v>0</v>
      </c>
      <c r="J135" s="649">
        <f t="shared" si="18"/>
        <v>0</v>
      </c>
      <c r="K135" s="649">
        <f t="shared" si="18"/>
        <v>0</v>
      </c>
      <c r="L135" s="649">
        <f t="shared" si="18"/>
        <v>0</v>
      </c>
      <c r="M135" s="649">
        <f t="shared" si="18"/>
        <v>0</v>
      </c>
      <c r="N135" s="650">
        <f t="shared" si="18"/>
        <v>0</v>
      </c>
    </row>
    <row r="136" spans="1:14" ht="30" customHeight="1" outlineLevel="1" x14ac:dyDescent="0.35">
      <c r="A136" s="651"/>
      <c r="B136" s="651"/>
      <c r="C136" s="651"/>
      <c r="D136" s="393"/>
      <c r="E136" s="393"/>
      <c r="F136" s="454"/>
      <c r="G136" s="454"/>
      <c r="H136" s="453"/>
      <c r="I136" s="393"/>
      <c r="J136" s="393"/>
      <c r="K136" s="393"/>
      <c r="L136" s="393"/>
      <c r="M136" s="393"/>
      <c r="N136" s="393"/>
    </row>
    <row r="137" spans="1:14" x14ac:dyDescent="0.35">
      <c r="F137" s="599"/>
    </row>
    <row r="138" spans="1:14" x14ac:dyDescent="0.35">
      <c r="F138" s="599"/>
    </row>
    <row r="139" spans="1:14" x14ac:dyDescent="0.35">
      <c r="F139" s="599"/>
    </row>
    <row r="140" spans="1:14" x14ac:dyDescent="0.35">
      <c r="F140" s="599"/>
    </row>
    <row r="141" spans="1:14" x14ac:dyDescent="0.35">
      <c r="F141" s="599"/>
    </row>
    <row r="142" spans="1:14" x14ac:dyDescent="0.35">
      <c r="F142" s="599"/>
    </row>
    <row r="143" spans="1:14" x14ac:dyDescent="0.35">
      <c r="F143" s="599"/>
    </row>
    <row r="144" spans="1:14" x14ac:dyDescent="0.35">
      <c r="F144" s="599"/>
    </row>
    <row r="145" spans="6:6" x14ac:dyDescent="0.35">
      <c r="F145" s="599"/>
    </row>
    <row r="146" spans="6:6" x14ac:dyDescent="0.35">
      <c r="F146" s="599"/>
    </row>
    <row r="147" spans="6:6" x14ac:dyDescent="0.35">
      <c r="F147" s="599"/>
    </row>
    <row r="148" spans="6:6" x14ac:dyDescent="0.35">
      <c r="F148" s="599"/>
    </row>
    <row r="149" spans="6:6" x14ac:dyDescent="0.35">
      <c r="F149" s="599"/>
    </row>
    <row r="150" spans="6:6" x14ac:dyDescent="0.35">
      <c r="F150" s="599"/>
    </row>
    <row r="151" spans="6:6" x14ac:dyDescent="0.35">
      <c r="F151" s="599"/>
    </row>
    <row r="152" spans="6:6" x14ac:dyDescent="0.35">
      <c r="F152" s="599"/>
    </row>
    <row r="153" spans="6:6" x14ac:dyDescent="0.35">
      <c r="F153" s="599"/>
    </row>
    <row r="154" spans="6:6" x14ac:dyDescent="0.35">
      <c r="F154" s="599"/>
    </row>
    <row r="155" spans="6:6" x14ac:dyDescent="0.35">
      <c r="F155" s="599"/>
    </row>
    <row r="156" spans="6:6" x14ac:dyDescent="0.35">
      <c r="F156" s="599"/>
    </row>
    <row r="157" spans="6:6" x14ac:dyDescent="0.35">
      <c r="F157" s="599"/>
    </row>
    <row r="158" spans="6:6" x14ac:dyDescent="0.35">
      <c r="F158" s="599"/>
    </row>
    <row r="159" spans="6:6" x14ac:dyDescent="0.35">
      <c r="F159" s="599"/>
    </row>
    <row r="160" spans="6:6" x14ac:dyDescent="0.35">
      <c r="F160" s="599"/>
    </row>
    <row r="161" spans="6:6" x14ac:dyDescent="0.35">
      <c r="F161" s="599"/>
    </row>
    <row r="162" spans="6:6" x14ac:dyDescent="0.35">
      <c r="F162" s="599"/>
    </row>
    <row r="163" spans="6:6" x14ac:dyDescent="0.35">
      <c r="F163" s="599"/>
    </row>
    <row r="164" spans="6:6" x14ac:dyDescent="0.35">
      <c r="F164" s="599"/>
    </row>
    <row r="165" spans="6:6" x14ac:dyDescent="0.35">
      <c r="F165" s="599"/>
    </row>
    <row r="166" spans="6:6" x14ac:dyDescent="0.35">
      <c r="F166" s="599"/>
    </row>
    <row r="167" spans="6:6" x14ac:dyDescent="0.35">
      <c r="F167" s="599"/>
    </row>
    <row r="168" spans="6:6" x14ac:dyDescent="0.35">
      <c r="F168" s="599"/>
    </row>
    <row r="169" spans="6:6" x14ac:dyDescent="0.35">
      <c r="F169" s="599"/>
    </row>
    <row r="170" spans="6:6" x14ac:dyDescent="0.35">
      <c r="F170" s="599"/>
    </row>
    <row r="171" spans="6:6" x14ac:dyDescent="0.35">
      <c r="F171" s="599"/>
    </row>
    <row r="172" spans="6:6" x14ac:dyDescent="0.35">
      <c r="F172" s="599"/>
    </row>
    <row r="173" spans="6:6" x14ac:dyDescent="0.35">
      <c r="F173" s="599"/>
    </row>
    <row r="174" spans="6:6" x14ac:dyDescent="0.35">
      <c r="F174" s="599"/>
    </row>
    <row r="175" spans="6:6" x14ac:dyDescent="0.35">
      <c r="F175" s="599"/>
    </row>
    <row r="176" spans="6:6" x14ac:dyDescent="0.35">
      <c r="F176" s="599"/>
    </row>
    <row r="177" spans="6:6" x14ac:dyDescent="0.35">
      <c r="F177" s="599"/>
    </row>
    <row r="178" spans="6:6" x14ac:dyDescent="0.35">
      <c r="F178" s="599"/>
    </row>
    <row r="179" spans="6:6" x14ac:dyDescent="0.35">
      <c r="F179" s="599"/>
    </row>
    <row r="180" spans="6:6" x14ac:dyDescent="0.35">
      <c r="F180" s="599"/>
    </row>
    <row r="181" spans="6:6" x14ac:dyDescent="0.35">
      <c r="F181" s="599"/>
    </row>
    <row r="182" spans="6:6" x14ac:dyDescent="0.35">
      <c r="F182" s="599"/>
    </row>
    <row r="183" spans="6:6" x14ac:dyDescent="0.35">
      <c r="F183" s="599"/>
    </row>
    <row r="184" spans="6:6" x14ac:dyDescent="0.35">
      <c r="F184" s="599"/>
    </row>
    <row r="185" spans="6:6" x14ac:dyDescent="0.35">
      <c r="F185" s="599"/>
    </row>
    <row r="186" spans="6:6" x14ac:dyDescent="0.35">
      <c r="F186" s="599"/>
    </row>
    <row r="187" spans="6:6" x14ac:dyDescent="0.35">
      <c r="F187" s="599"/>
    </row>
    <row r="188" spans="6:6" x14ac:dyDescent="0.35">
      <c r="F188" s="599"/>
    </row>
    <row r="189" spans="6:6" x14ac:dyDescent="0.35">
      <c r="F189" s="599"/>
    </row>
    <row r="190" spans="6:6" x14ac:dyDescent="0.35">
      <c r="F190" s="599"/>
    </row>
    <row r="191" spans="6:6" x14ac:dyDescent="0.35">
      <c r="F191" s="599"/>
    </row>
    <row r="192" spans="6:6" x14ac:dyDescent="0.35">
      <c r="F192" s="599"/>
    </row>
    <row r="193" spans="6:6" x14ac:dyDescent="0.35">
      <c r="F193" s="599"/>
    </row>
    <row r="194" spans="6:6" x14ac:dyDescent="0.35">
      <c r="F194" s="599"/>
    </row>
    <row r="195" spans="6:6" x14ac:dyDescent="0.35">
      <c r="F195" s="599"/>
    </row>
    <row r="196" spans="6:6" x14ac:dyDescent="0.35">
      <c r="F196" s="599"/>
    </row>
    <row r="197" spans="6:6" x14ac:dyDescent="0.35">
      <c r="F197" s="599"/>
    </row>
    <row r="198" spans="6:6" x14ac:dyDescent="0.35">
      <c r="F198" s="599"/>
    </row>
    <row r="199" spans="6:6" x14ac:dyDescent="0.35">
      <c r="F199" s="599"/>
    </row>
    <row r="200" spans="6:6" x14ac:dyDescent="0.35">
      <c r="F200" s="599"/>
    </row>
    <row r="201" spans="6:6" x14ac:dyDescent="0.35">
      <c r="F201" s="599"/>
    </row>
    <row r="202" spans="6:6" x14ac:dyDescent="0.35">
      <c r="F202" s="599"/>
    </row>
    <row r="203" spans="6:6" x14ac:dyDescent="0.35">
      <c r="F203" s="599"/>
    </row>
    <row r="204" spans="6:6" x14ac:dyDescent="0.35">
      <c r="F204" s="599"/>
    </row>
    <row r="205" spans="6:6" x14ac:dyDescent="0.35">
      <c r="F205" s="599"/>
    </row>
    <row r="206" spans="6:6" x14ac:dyDescent="0.35">
      <c r="F206" s="599"/>
    </row>
    <row r="207" spans="6:6" x14ac:dyDescent="0.35">
      <c r="F207" s="599"/>
    </row>
    <row r="208" spans="6:6" x14ac:dyDescent="0.35">
      <c r="F208" s="599"/>
    </row>
    <row r="209" spans="6:6" x14ac:dyDescent="0.35">
      <c r="F209" s="599"/>
    </row>
    <row r="210" spans="6:6" x14ac:dyDescent="0.35">
      <c r="F210" s="599"/>
    </row>
    <row r="211" spans="6:6" x14ac:dyDescent="0.35">
      <c r="F211" s="599"/>
    </row>
    <row r="212" spans="6:6" x14ac:dyDescent="0.35">
      <c r="F212" s="599"/>
    </row>
    <row r="213" spans="6:6" x14ac:dyDescent="0.35">
      <c r="F213" s="599"/>
    </row>
    <row r="214" spans="6:6" x14ac:dyDescent="0.35">
      <c r="F214" s="599"/>
    </row>
    <row r="215" spans="6:6" x14ac:dyDescent="0.35">
      <c r="F215" s="599"/>
    </row>
    <row r="216" spans="6:6" x14ac:dyDescent="0.35">
      <c r="F216" s="599"/>
    </row>
    <row r="217" spans="6:6" x14ac:dyDescent="0.35">
      <c r="F217" s="599"/>
    </row>
    <row r="218" spans="6:6" x14ac:dyDescent="0.35">
      <c r="F218" s="599"/>
    </row>
    <row r="219" spans="6:6" x14ac:dyDescent="0.35">
      <c r="F219" s="599"/>
    </row>
    <row r="220" spans="6:6" x14ac:dyDescent="0.35">
      <c r="F220" s="599"/>
    </row>
    <row r="221" spans="6:6" x14ac:dyDescent="0.35">
      <c r="F221" s="599"/>
    </row>
    <row r="222" spans="6:6" x14ac:dyDescent="0.35">
      <c r="F222" s="599"/>
    </row>
    <row r="223" spans="6:6" x14ac:dyDescent="0.35">
      <c r="F223" s="599"/>
    </row>
    <row r="224" spans="6:6" x14ac:dyDescent="0.35">
      <c r="F224" s="599"/>
    </row>
    <row r="225" spans="6:6" x14ac:dyDescent="0.35">
      <c r="F225" s="599"/>
    </row>
    <row r="226" spans="6:6" x14ac:dyDescent="0.35">
      <c r="F226" s="599"/>
    </row>
    <row r="227" spans="6:6" x14ac:dyDescent="0.35">
      <c r="F227" s="599"/>
    </row>
    <row r="228" spans="6:6" x14ac:dyDescent="0.35">
      <c r="F228" s="599"/>
    </row>
    <row r="229" spans="6:6" x14ac:dyDescent="0.35">
      <c r="F229" s="599"/>
    </row>
    <row r="230" spans="6:6" x14ac:dyDescent="0.35">
      <c r="F230" s="599"/>
    </row>
    <row r="231" spans="6:6" x14ac:dyDescent="0.35">
      <c r="F231" s="599"/>
    </row>
    <row r="232" spans="6:6" x14ac:dyDescent="0.35">
      <c r="F232" s="599"/>
    </row>
    <row r="233" spans="6:6" x14ac:dyDescent="0.35">
      <c r="F233" s="599"/>
    </row>
    <row r="234" spans="6:6" x14ac:dyDescent="0.35">
      <c r="F234" s="599"/>
    </row>
    <row r="235" spans="6:6" x14ac:dyDescent="0.35">
      <c r="F235" s="599"/>
    </row>
    <row r="236" spans="6:6" x14ac:dyDescent="0.35">
      <c r="F236" s="599"/>
    </row>
    <row r="237" spans="6:6" x14ac:dyDescent="0.35">
      <c r="F237" s="599"/>
    </row>
    <row r="238" spans="6:6" x14ac:dyDescent="0.35">
      <c r="F238" s="599"/>
    </row>
    <row r="239" spans="6:6" x14ac:dyDescent="0.35">
      <c r="F239" s="599"/>
    </row>
    <row r="240" spans="6:6" x14ac:dyDescent="0.35">
      <c r="F240" s="599"/>
    </row>
    <row r="241" spans="6:6" x14ac:dyDescent="0.35">
      <c r="F241" s="599"/>
    </row>
    <row r="242" spans="6:6" x14ac:dyDescent="0.35">
      <c r="F242" s="599"/>
    </row>
    <row r="243" spans="6:6" x14ac:dyDescent="0.35">
      <c r="F243" s="599"/>
    </row>
    <row r="244" spans="6:6" x14ac:dyDescent="0.35">
      <c r="F244" s="599"/>
    </row>
    <row r="245" spans="6:6" x14ac:dyDescent="0.35">
      <c r="F245" s="599"/>
    </row>
    <row r="246" spans="6:6" x14ac:dyDescent="0.35">
      <c r="F246" s="599"/>
    </row>
    <row r="247" spans="6:6" x14ac:dyDescent="0.35">
      <c r="F247" s="599"/>
    </row>
    <row r="248" spans="6:6" x14ac:dyDescent="0.35">
      <c r="F248" s="599"/>
    </row>
    <row r="249" spans="6:6" x14ac:dyDescent="0.35">
      <c r="F249" s="599"/>
    </row>
    <row r="250" spans="6:6" x14ac:dyDescent="0.35">
      <c r="F250" s="599"/>
    </row>
    <row r="251" spans="6:6" x14ac:dyDescent="0.35">
      <c r="F251" s="599"/>
    </row>
    <row r="252" spans="6:6" x14ac:dyDescent="0.35">
      <c r="F252" s="599"/>
    </row>
    <row r="253" spans="6:6" x14ac:dyDescent="0.35">
      <c r="F253" s="599"/>
    </row>
    <row r="254" spans="6:6" x14ac:dyDescent="0.35">
      <c r="F254" s="599"/>
    </row>
    <row r="255" spans="6:6" x14ac:dyDescent="0.35">
      <c r="F255" s="599"/>
    </row>
    <row r="256" spans="6:6" x14ac:dyDescent="0.35">
      <c r="F256" s="599"/>
    </row>
    <row r="257" spans="6:6" x14ac:dyDescent="0.35">
      <c r="F257" s="599"/>
    </row>
    <row r="258" spans="6:6" x14ac:dyDescent="0.35">
      <c r="F258" s="599"/>
    </row>
    <row r="259" spans="6:6" x14ac:dyDescent="0.35">
      <c r="F259" s="599"/>
    </row>
    <row r="260" spans="6:6" x14ac:dyDescent="0.35">
      <c r="F260" s="599"/>
    </row>
    <row r="261" spans="6:6" x14ac:dyDescent="0.35">
      <c r="F261" s="599"/>
    </row>
    <row r="262" spans="6:6" x14ac:dyDescent="0.35">
      <c r="F262" s="599"/>
    </row>
    <row r="263" spans="6:6" x14ac:dyDescent="0.35">
      <c r="F263" s="599"/>
    </row>
    <row r="264" spans="6:6" x14ac:dyDescent="0.35">
      <c r="F264" s="599"/>
    </row>
    <row r="265" spans="6:6" x14ac:dyDescent="0.35">
      <c r="F265" s="599"/>
    </row>
    <row r="266" spans="6:6" x14ac:dyDescent="0.35">
      <c r="F266" s="599"/>
    </row>
    <row r="267" spans="6:6" x14ac:dyDescent="0.35">
      <c r="F267" s="599"/>
    </row>
    <row r="268" spans="6:6" x14ac:dyDescent="0.35">
      <c r="F268" s="599"/>
    </row>
    <row r="269" spans="6:6" x14ac:dyDescent="0.35">
      <c r="F269" s="599"/>
    </row>
    <row r="270" spans="6:6" x14ac:dyDescent="0.35">
      <c r="F270" s="599"/>
    </row>
    <row r="271" spans="6:6" x14ac:dyDescent="0.35">
      <c r="F271" s="599"/>
    </row>
    <row r="272" spans="6:6" x14ac:dyDescent="0.35">
      <c r="F272" s="599"/>
    </row>
    <row r="273" spans="6:6" x14ac:dyDescent="0.35">
      <c r="F273" s="599"/>
    </row>
    <row r="274" spans="6:6" x14ac:dyDescent="0.35">
      <c r="F274" s="599"/>
    </row>
    <row r="275" spans="6:6" x14ac:dyDescent="0.35">
      <c r="F275" s="599"/>
    </row>
    <row r="276" spans="6:6" x14ac:dyDescent="0.35">
      <c r="F276" s="599"/>
    </row>
    <row r="277" spans="6:6" x14ac:dyDescent="0.35">
      <c r="F277" s="599"/>
    </row>
    <row r="278" spans="6:6" x14ac:dyDescent="0.35">
      <c r="F278" s="599"/>
    </row>
    <row r="279" spans="6:6" x14ac:dyDescent="0.35">
      <c r="F279" s="599"/>
    </row>
    <row r="280" spans="6:6" x14ac:dyDescent="0.35">
      <c r="F280" s="599"/>
    </row>
    <row r="281" spans="6:6" x14ac:dyDescent="0.35">
      <c r="F281" s="599"/>
    </row>
    <row r="282" spans="6:6" x14ac:dyDescent="0.35">
      <c r="F282" s="599"/>
    </row>
    <row r="283" spans="6:6" x14ac:dyDescent="0.35">
      <c r="F283" s="599"/>
    </row>
    <row r="284" spans="6:6" x14ac:dyDescent="0.35">
      <c r="F284" s="599"/>
    </row>
    <row r="285" spans="6:6" x14ac:dyDescent="0.35">
      <c r="F285" s="599"/>
    </row>
    <row r="286" spans="6:6" x14ac:dyDescent="0.35">
      <c r="F286" s="599"/>
    </row>
    <row r="287" spans="6:6" x14ac:dyDescent="0.35">
      <c r="F287" s="599"/>
    </row>
    <row r="288" spans="6:6" x14ac:dyDescent="0.35">
      <c r="F288" s="599"/>
    </row>
    <row r="289" spans="6:6" x14ac:dyDescent="0.35">
      <c r="F289" s="599"/>
    </row>
    <row r="290" spans="6:6" x14ac:dyDescent="0.35">
      <c r="F290" s="599"/>
    </row>
    <row r="291" spans="6:6" x14ac:dyDescent="0.35">
      <c r="F291" s="599"/>
    </row>
    <row r="292" spans="6:6" x14ac:dyDescent="0.35">
      <c r="F292" s="599"/>
    </row>
    <row r="293" spans="6:6" x14ac:dyDescent="0.35">
      <c r="F293" s="599"/>
    </row>
    <row r="294" spans="6:6" x14ac:dyDescent="0.35">
      <c r="F294" s="599"/>
    </row>
    <row r="295" spans="6:6" x14ac:dyDescent="0.35">
      <c r="F295" s="599"/>
    </row>
    <row r="296" spans="6:6" x14ac:dyDescent="0.35">
      <c r="F296" s="599"/>
    </row>
    <row r="297" spans="6:6" x14ac:dyDescent="0.35">
      <c r="F297" s="599"/>
    </row>
    <row r="298" spans="6:6" x14ac:dyDescent="0.35">
      <c r="F298" s="599"/>
    </row>
    <row r="299" spans="6:6" x14ac:dyDescent="0.35">
      <c r="F299" s="599"/>
    </row>
    <row r="300" spans="6:6" x14ac:dyDescent="0.35">
      <c r="F300" s="599"/>
    </row>
    <row r="301" spans="6:6" x14ac:dyDescent="0.35">
      <c r="F301" s="599"/>
    </row>
    <row r="302" spans="6:6" x14ac:dyDescent="0.35">
      <c r="F302" s="599"/>
    </row>
    <row r="303" spans="6:6" x14ac:dyDescent="0.35">
      <c r="F303" s="599"/>
    </row>
    <row r="304" spans="6:6" x14ac:dyDescent="0.35">
      <c r="F304" s="599"/>
    </row>
    <row r="305" spans="6:6" x14ac:dyDescent="0.35">
      <c r="F305" s="599"/>
    </row>
    <row r="306" spans="6:6" x14ac:dyDescent="0.35">
      <c r="F306" s="599"/>
    </row>
    <row r="307" spans="6:6" x14ac:dyDescent="0.35">
      <c r="F307" s="599"/>
    </row>
    <row r="308" spans="6:6" x14ac:dyDescent="0.35">
      <c r="F308" s="599"/>
    </row>
    <row r="309" spans="6:6" x14ac:dyDescent="0.35">
      <c r="F309" s="599"/>
    </row>
    <row r="310" spans="6:6" x14ac:dyDescent="0.35">
      <c r="F310" s="599"/>
    </row>
    <row r="311" spans="6:6" x14ac:dyDescent="0.35">
      <c r="F311" s="599"/>
    </row>
    <row r="312" spans="6:6" x14ac:dyDescent="0.35">
      <c r="F312" s="599"/>
    </row>
    <row r="313" spans="6:6" x14ac:dyDescent="0.35">
      <c r="F313" s="599"/>
    </row>
    <row r="314" spans="6:6" x14ac:dyDescent="0.35">
      <c r="F314" s="599"/>
    </row>
    <row r="315" spans="6:6" x14ac:dyDescent="0.35">
      <c r="F315" s="599"/>
    </row>
    <row r="316" spans="6:6" x14ac:dyDescent="0.35">
      <c r="F316" s="599"/>
    </row>
    <row r="317" spans="6:6" x14ac:dyDescent="0.35">
      <c r="F317" s="599"/>
    </row>
    <row r="318" spans="6:6" x14ac:dyDescent="0.35">
      <c r="F318" s="599"/>
    </row>
    <row r="319" spans="6:6" x14ac:dyDescent="0.35">
      <c r="F319" s="599"/>
    </row>
    <row r="320" spans="6:6" x14ac:dyDescent="0.35">
      <c r="F320" s="599"/>
    </row>
    <row r="321" spans="6:6" x14ac:dyDescent="0.35">
      <c r="F321" s="599"/>
    </row>
    <row r="322" spans="6:6" x14ac:dyDescent="0.35">
      <c r="F322" s="599"/>
    </row>
    <row r="323" spans="6:6" x14ac:dyDescent="0.35">
      <c r="F323" s="599"/>
    </row>
    <row r="324" spans="6:6" x14ac:dyDescent="0.35">
      <c r="F324" s="599"/>
    </row>
    <row r="325" spans="6:6" x14ac:dyDescent="0.35">
      <c r="F325" s="599"/>
    </row>
    <row r="326" spans="6:6" x14ac:dyDescent="0.35">
      <c r="F326" s="599"/>
    </row>
    <row r="327" spans="6:6" x14ac:dyDescent="0.35">
      <c r="F327" s="599"/>
    </row>
    <row r="328" spans="6:6" x14ac:dyDescent="0.35">
      <c r="F328" s="599"/>
    </row>
    <row r="329" spans="6:6" x14ac:dyDescent="0.35">
      <c r="F329" s="599"/>
    </row>
    <row r="330" spans="6:6" x14ac:dyDescent="0.35">
      <c r="F330" s="599"/>
    </row>
    <row r="331" spans="6:6" x14ac:dyDescent="0.35">
      <c r="F331" s="599"/>
    </row>
    <row r="332" spans="6:6" x14ac:dyDescent="0.35">
      <c r="F332" s="599"/>
    </row>
    <row r="333" spans="6:6" x14ac:dyDescent="0.35">
      <c r="F333" s="599"/>
    </row>
    <row r="334" spans="6:6" x14ac:dyDescent="0.35">
      <c r="F334" s="599"/>
    </row>
    <row r="335" spans="6:6" x14ac:dyDescent="0.35">
      <c r="F335" s="599"/>
    </row>
    <row r="336" spans="6:6" x14ac:dyDescent="0.35">
      <c r="F336" s="599"/>
    </row>
    <row r="337" spans="6:6" x14ac:dyDescent="0.35">
      <c r="F337" s="599"/>
    </row>
    <row r="338" spans="6:6" x14ac:dyDescent="0.35">
      <c r="F338" s="599"/>
    </row>
    <row r="339" spans="6:6" x14ac:dyDescent="0.35">
      <c r="F339" s="599"/>
    </row>
    <row r="340" spans="6:6" x14ac:dyDescent="0.35">
      <c r="F340" s="599"/>
    </row>
    <row r="341" spans="6:6" x14ac:dyDescent="0.35">
      <c r="F341" s="599"/>
    </row>
    <row r="342" spans="6:6" x14ac:dyDescent="0.35">
      <c r="F342" s="599"/>
    </row>
    <row r="343" spans="6:6" x14ac:dyDescent="0.35">
      <c r="F343" s="599"/>
    </row>
    <row r="344" spans="6:6" x14ac:dyDescent="0.35">
      <c r="F344" s="599"/>
    </row>
    <row r="345" spans="6:6" x14ac:dyDescent="0.35">
      <c r="F345" s="599"/>
    </row>
    <row r="346" spans="6:6" x14ac:dyDescent="0.35">
      <c r="F346" s="599"/>
    </row>
    <row r="347" spans="6:6" x14ac:dyDescent="0.35">
      <c r="F347" s="599"/>
    </row>
    <row r="348" spans="6:6" x14ac:dyDescent="0.35">
      <c r="F348" s="599"/>
    </row>
    <row r="349" spans="6:6" x14ac:dyDescent="0.35">
      <c r="F349" s="599"/>
    </row>
    <row r="350" spans="6:6" x14ac:dyDescent="0.35">
      <c r="F350" s="599"/>
    </row>
    <row r="351" spans="6:6" x14ac:dyDescent="0.35">
      <c r="F351" s="599"/>
    </row>
    <row r="352" spans="6:6" x14ac:dyDescent="0.35">
      <c r="F352" s="599"/>
    </row>
    <row r="353" spans="6:6" x14ac:dyDescent="0.35">
      <c r="F353" s="599"/>
    </row>
    <row r="354" spans="6:6" x14ac:dyDescent="0.35">
      <c r="F354" s="599"/>
    </row>
    <row r="355" spans="6:6" x14ac:dyDescent="0.35">
      <c r="F355" s="599"/>
    </row>
    <row r="356" spans="6:6" x14ac:dyDescent="0.35">
      <c r="F356" s="599"/>
    </row>
    <row r="357" spans="6:6" x14ac:dyDescent="0.35">
      <c r="F357" s="599"/>
    </row>
    <row r="358" spans="6:6" x14ac:dyDescent="0.35">
      <c r="F358" s="599"/>
    </row>
    <row r="359" spans="6:6" x14ac:dyDescent="0.35">
      <c r="F359" s="599"/>
    </row>
    <row r="360" spans="6:6" x14ac:dyDescent="0.35">
      <c r="F360" s="599"/>
    </row>
    <row r="361" spans="6:6" x14ac:dyDescent="0.35">
      <c r="F361" s="599"/>
    </row>
    <row r="362" spans="6:6" x14ac:dyDescent="0.35">
      <c r="F362" s="599"/>
    </row>
    <row r="363" spans="6:6" x14ac:dyDescent="0.35">
      <c r="F363" s="599"/>
    </row>
    <row r="364" spans="6:6" x14ac:dyDescent="0.35">
      <c r="F364" s="599"/>
    </row>
    <row r="365" spans="6:6" x14ac:dyDescent="0.35">
      <c r="F365" s="599"/>
    </row>
    <row r="366" spans="6:6" x14ac:dyDescent="0.35">
      <c r="F366" s="599"/>
    </row>
    <row r="367" spans="6:6" x14ac:dyDescent="0.35">
      <c r="F367" s="599"/>
    </row>
    <row r="368" spans="6:6" x14ac:dyDescent="0.35">
      <c r="F368" s="599"/>
    </row>
    <row r="369" spans="6:6" x14ac:dyDescent="0.35">
      <c r="F369" s="599"/>
    </row>
    <row r="370" spans="6:6" x14ac:dyDescent="0.35">
      <c r="F370" s="599"/>
    </row>
    <row r="371" spans="6:6" x14ac:dyDescent="0.35">
      <c r="F371" s="599"/>
    </row>
    <row r="372" spans="6:6" x14ac:dyDescent="0.35">
      <c r="F372" s="599"/>
    </row>
    <row r="373" spans="6:6" x14ac:dyDescent="0.35">
      <c r="F373" s="599"/>
    </row>
    <row r="374" spans="6:6" x14ac:dyDescent="0.35">
      <c r="F374" s="599"/>
    </row>
    <row r="375" spans="6:6" x14ac:dyDescent="0.35">
      <c r="F375" s="599"/>
    </row>
    <row r="376" spans="6:6" x14ac:dyDescent="0.35">
      <c r="F376" s="599"/>
    </row>
    <row r="377" spans="6:6" x14ac:dyDescent="0.35">
      <c r="F377" s="599"/>
    </row>
    <row r="378" spans="6:6" x14ac:dyDescent="0.35">
      <c r="F378" s="599"/>
    </row>
    <row r="379" spans="6:6" x14ac:dyDescent="0.35">
      <c r="F379" s="599"/>
    </row>
    <row r="380" spans="6:6" x14ac:dyDescent="0.35">
      <c r="F380" s="599"/>
    </row>
    <row r="381" spans="6:6" x14ac:dyDescent="0.35">
      <c r="F381" s="599"/>
    </row>
    <row r="382" spans="6:6" x14ac:dyDescent="0.35">
      <c r="F382" s="599"/>
    </row>
    <row r="383" spans="6:6" x14ac:dyDescent="0.35">
      <c r="F383" s="599"/>
    </row>
    <row r="384" spans="6:6" x14ac:dyDescent="0.35">
      <c r="F384" s="599"/>
    </row>
    <row r="385" spans="6:6" x14ac:dyDescent="0.35">
      <c r="F385" s="599"/>
    </row>
    <row r="386" spans="6:6" x14ac:dyDescent="0.35">
      <c r="F386" s="599"/>
    </row>
    <row r="387" spans="6:6" x14ac:dyDescent="0.35">
      <c r="F387" s="599"/>
    </row>
    <row r="388" spans="6:6" x14ac:dyDescent="0.35">
      <c r="F388" s="599"/>
    </row>
    <row r="389" spans="6:6" x14ac:dyDescent="0.35">
      <c r="F389" s="599"/>
    </row>
    <row r="390" spans="6:6" x14ac:dyDescent="0.35">
      <c r="F390" s="599"/>
    </row>
    <row r="391" spans="6:6" x14ac:dyDescent="0.35">
      <c r="F391" s="599"/>
    </row>
    <row r="392" spans="6:6" x14ac:dyDescent="0.35">
      <c r="F392" s="599"/>
    </row>
    <row r="393" spans="6:6" x14ac:dyDescent="0.35">
      <c r="F393" s="599"/>
    </row>
    <row r="394" spans="6:6" x14ac:dyDescent="0.35">
      <c r="F394" s="599"/>
    </row>
    <row r="395" spans="6:6" x14ac:dyDescent="0.35">
      <c r="F395" s="599"/>
    </row>
    <row r="396" spans="6:6" x14ac:dyDescent="0.35">
      <c r="F396" s="599"/>
    </row>
    <row r="397" spans="6:6" x14ac:dyDescent="0.35">
      <c r="F397" s="599"/>
    </row>
    <row r="398" spans="6:6" x14ac:dyDescent="0.35">
      <c r="F398" s="599"/>
    </row>
    <row r="399" spans="6:6" x14ac:dyDescent="0.35">
      <c r="F399" s="599"/>
    </row>
    <row r="400" spans="6:6" x14ac:dyDescent="0.35">
      <c r="F400" s="599"/>
    </row>
    <row r="401" spans="6:6" x14ac:dyDescent="0.35">
      <c r="F401" s="599"/>
    </row>
    <row r="402" spans="6:6" x14ac:dyDescent="0.35">
      <c r="F402" s="599"/>
    </row>
    <row r="403" spans="6:6" x14ac:dyDescent="0.35">
      <c r="F403" s="599"/>
    </row>
    <row r="404" spans="6:6" x14ac:dyDescent="0.35">
      <c r="F404" s="599"/>
    </row>
    <row r="405" spans="6:6" x14ac:dyDescent="0.35">
      <c r="F405" s="599"/>
    </row>
    <row r="406" spans="6:6" x14ac:dyDescent="0.35">
      <c r="F406" s="599"/>
    </row>
    <row r="407" spans="6:6" x14ac:dyDescent="0.35">
      <c r="F407" s="599"/>
    </row>
    <row r="408" spans="6:6" x14ac:dyDescent="0.35">
      <c r="F408" s="599"/>
    </row>
    <row r="409" spans="6:6" x14ac:dyDescent="0.35">
      <c r="F409" s="599"/>
    </row>
    <row r="410" spans="6:6" x14ac:dyDescent="0.35">
      <c r="F410" s="599"/>
    </row>
    <row r="411" spans="6:6" x14ac:dyDescent="0.35">
      <c r="F411" s="599"/>
    </row>
    <row r="412" spans="6:6" x14ac:dyDescent="0.35">
      <c r="F412" s="599"/>
    </row>
    <row r="413" spans="6:6" x14ac:dyDescent="0.35">
      <c r="F413" s="599"/>
    </row>
    <row r="414" spans="6:6" x14ac:dyDescent="0.35">
      <c r="F414" s="599"/>
    </row>
    <row r="415" spans="6:6" x14ac:dyDescent="0.35">
      <c r="F415" s="599"/>
    </row>
    <row r="416" spans="6:6" x14ac:dyDescent="0.35">
      <c r="F416" s="599"/>
    </row>
    <row r="417" spans="6:6" x14ac:dyDescent="0.35">
      <c r="F417" s="599"/>
    </row>
    <row r="418" spans="6:6" x14ac:dyDescent="0.35">
      <c r="F418" s="599"/>
    </row>
    <row r="419" spans="6:6" x14ac:dyDescent="0.35">
      <c r="F419" s="599"/>
    </row>
    <row r="420" spans="6:6" x14ac:dyDescent="0.35">
      <c r="F420" s="599"/>
    </row>
    <row r="421" spans="6:6" x14ac:dyDescent="0.35">
      <c r="F421" s="599"/>
    </row>
    <row r="422" spans="6:6" x14ac:dyDescent="0.35">
      <c r="F422" s="599"/>
    </row>
    <row r="423" spans="6:6" x14ac:dyDescent="0.35">
      <c r="F423" s="599"/>
    </row>
    <row r="424" spans="6:6" x14ac:dyDescent="0.35">
      <c r="F424" s="599"/>
    </row>
    <row r="425" spans="6:6" x14ac:dyDescent="0.35">
      <c r="F425" s="599"/>
    </row>
    <row r="426" spans="6:6" x14ac:dyDescent="0.35">
      <c r="F426" s="599"/>
    </row>
    <row r="427" spans="6:6" x14ac:dyDescent="0.35">
      <c r="F427" s="599"/>
    </row>
    <row r="428" spans="6:6" x14ac:dyDescent="0.35">
      <c r="F428" s="599"/>
    </row>
    <row r="429" spans="6:6" x14ac:dyDescent="0.35">
      <c r="F429" s="599"/>
    </row>
    <row r="430" spans="6:6" x14ac:dyDescent="0.35">
      <c r="F430" s="599"/>
    </row>
    <row r="431" spans="6:6" x14ac:dyDescent="0.35">
      <c r="F431" s="599"/>
    </row>
    <row r="432" spans="6:6" x14ac:dyDescent="0.35">
      <c r="F432" s="599"/>
    </row>
    <row r="433" spans="6:6" x14ac:dyDescent="0.35">
      <c r="F433" s="599"/>
    </row>
    <row r="434" spans="6:6" x14ac:dyDescent="0.35">
      <c r="F434" s="599"/>
    </row>
    <row r="435" spans="6:6" x14ac:dyDescent="0.35">
      <c r="F435" s="599"/>
    </row>
    <row r="436" spans="6:6" x14ac:dyDescent="0.35">
      <c r="F436" s="599"/>
    </row>
    <row r="437" spans="6:6" x14ac:dyDescent="0.35">
      <c r="F437" s="599"/>
    </row>
    <row r="438" spans="6:6" x14ac:dyDescent="0.35">
      <c r="F438" s="599"/>
    </row>
    <row r="439" spans="6:6" x14ac:dyDescent="0.35">
      <c r="F439" s="599"/>
    </row>
    <row r="440" spans="6:6" x14ac:dyDescent="0.35">
      <c r="F440" s="599"/>
    </row>
    <row r="441" spans="6:6" x14ac:dyDescent="0.35">
      <c r="F441" s="599"/>
    </row>
    <row r="442" spans="6:6" x14ac:dyDescent="0.35">
      <c r="F442" s="599"/>
    </row>
    <row r="443" spans="6:6" x14ac:dyDescent="0.35">
      <c r="F443" s="599"/>
    </row>
    <row r="444" spans="6:6" x14ac:dyDescent="0.35">
      <c r="F444" s="599"/>
    </row>
    <row r="445" spans="6:6" x14ac:dyDescent="0.35">
      <c r="F445" s="599"/>
    </row>
    <row r="446" spans="6:6" x14ac:dyDescent="0.35">
      <c r="F446" s="599"/>
    </row>
    <row r="447" spans="6:6" x14ac:dyDescent="0.35">
      <c r="F447" s="599"/>
    </row>
    <row r="448" spans="6:6" x14ac:dyDescent="0.35">
      <c r="F448" s="599"/>
    </row>
    <row r="449" spans="6:6" x14ac:dyDescent="0.35">
      <c r="F449" s="599"/>
    </row>
    <row r="450" spans="6:6" x14ac:dyDescent="0.35">
      <c r="F450" s="599"/>
    </row>
    <row r="451" spans="6:6" x14ac:dyDescent="0.35">
      <c r="F451" s="599"/>
    </row>
    <row r="452" spans="6:6" x14ac:dyDescent="0.35">
      <c r="F452" s="599"/>
    </row>
    <row r="453" spans="6:6" x14ac:dyDescent="0.35">
      <c r="F453" s="599"/>
    </row>
    <row r="454" spans="6:6" x14ac:dyDescent="0.35">
      <c r="F454" s="599"/>
    </row>
    <row r="455" spans="6:6" x14ac:dyDescent="0.35">
      <c r="F455" s="599"/>
    </row>
    <row r="456" spans="6:6" x14ac:dyDescent="0.35">
      <c r="F456" s="599"/>
    </row>
    <row r="457" spans="6:6" x14ac:dyDescent="0.35">
      <c r="F457" s="599"/>
    </row>
    <row r="458" spans="6:6" x14ac:dyDescent="0.35">
      <c r="F458" s="599"/>
    </row>
    <row r="459" spans="6:6" x14ac:dyDescent="0.35">
      <c r="F459" s="599"/>
    </row>
    <row r="460" spans="6:6" x14ac:dyDescent="0.35">
      <c r="F460" s="599"/>
    </row>
    <row r="461" spans="6:6" x14ac:dyDescent="0.35">
      <c r="F461" s="599"/>
    </row>
    <row r="462" spans="6:6" x14ac:dyDescent="0.35">
      <c r="F462" s="599"/>
    </row>
    <row r="463" spans="6:6" x14ac:dyDescent="0.35">
      <c r="F463" s="599"/>
    </row>
    <row r="464" spans="6:6" x14ac:dyDescent="0.35">
      <c r="F464" s="599"/>
    </row>
    <row r="465" spans="6:6" x14ac:dyDescent="0.35">
      <c r="F465" s="599"/>
    </row>
    <row r="466" spans="6:6" x14ac:dyDescent="0.35">
      <c r="F466" s="599"/>
    </row>
    <row r="467" spans="6:6" x14ac:dyDescent="0.35">
      <c r="F467" s="599"/>
    </row>
    <row r="468" spans="6:6" x14ac:dyDescent="0.35">
      <c r="F468" s="599"/>
    </row>
    <row r="469" spans="6:6" x14ac:dyDescent="0.35">
      <c r="F469" s="599"/>
    </row>
    <row r="470" spans="6:6" x14ac:dyDescent="0.35">
      <c r="F470" s="599"/>
    </row>
    <row r="471" spans="6:6" x14ac:dyDescent="0.35">
      <c r="F471" s="599"/>
    </row>
    <row r="472" spans="6:6" x14ac:dyDescent="0.35">
      <c r="F472" s="599"/>
    </row>
    <row r="473" spans="6:6" x14ac:dyDescent="0.35">
      <c r="F473" s="599"/>
    </row>
    <row r="474" spans="6:6" x14ac:dyDescent="0.35">
      <c r="F474" s="599"/>
    </row>
    <row r="475" spans="6:6" x14ac:dyDescent="0.35">
      <c r="F475" s="599"/>
    </row>
    <row r="476" spans="6:6" x14ac:dyDescent="0.35">
      <c r="F476" s="599"/>
    </row>
    <row r="477" spans="6:6" x14ac:dyDescent="0.35">
      <c r="F477" s="599"/>
    </row>
    <row r="478" spans="6:6" x14ac:dyDescent="0.35">
      <c r="F478" s="599"/>
    </row>
    <row r="479" spans="6:6" x14ac:dyDescent="0.35">
      <c r="F479" s="599"/>
    </row>
    <row r="480" spans="6:6" x14ac:dyDescent="0.35">
      <c r="F480" s="599"/>
    </row>
    <row r="481" spans="6:6" x14ac:dyDescent="0.35">
      <c r="F481" s="599"/>
    </row>
    <row r="482" spans="6:6" x14ac:dyDescent="0.35">
      <c r="F482" s="599"/>
    </row>
    <row r="483" spans="6:6" x14ac:dyDescent="0.35">
      <c r="F483" s="599"/>
    </row>
    <row r="484" spans="6:6" x14ac:dyDescent="0.35">
      <c r="F484" s="599"/>
    </row>
    <row r="485" spans="6:6" x14ac:dyDescent="0.35">
      <c r="F485" s="599"/>
    </row>
    <row r="486" spans="6:6" x14ac:dyDescent="0.35">
      <c r="F486" s="599"/>
    </row>
    <row r="487" spans="6:6" x14ac:dyDescent="0.35">
      <c r="F487" s="599"/>
    </row>
    <row r="488" spans="6:6" x14ac:dyDescent="0.35">
      <c r="F488" s="599"/>
    </row>
    <row r="489" spans="6:6" x14ac:dyDescent="0.35">
      <c r="F489" s="599"/>
    </row>
    <row r="490" spans="6:6" x14ac:dyDescent="0.35">
      <c r="F490" s="599"/>
    </row>
    <row r="491" spans="6:6" x14ac:dyDescent="0.35">
      <c r="F491" s="599"/>
    </row>
    <row r="492" spans="6:6" x14ac:dyDescent="0.35">
      <c r="F492" s="599"/>
    </row>
    <row r="493" spans="6:6" x14ac:dyDescent="0.35">
      <c r="F493" s="599"/>
    </row>
    <row r="494" spans="6:6" x14ac:dyDescent="0.35">
      <c r="F494" s="599"/>
    </row>
    <row r="495" spans="6:6" x14ac:dyDescent="0.35">
      <c r="F495" s="599"/>
    </row>
    <row r="496" spans="6:6" x14ac:dyDescent="0.35">
      <c r="F496" s="599"/>
    </row>
    <row r="497" spans="6:6" x14ac:dyDescent="0.35">
      <c r="F497" s="599"/>
    </row>
    <row r="498" spans="6:6" x14ac:dyDescent="0.35">
      <c r="F498" s="599"/>
    </row>
    <row r="499" spans="6:6" x14ac:dyDescent="0.35">
      <c r="F499" s="599"/>
    </row>
    <row r="500" spans="6:6" x14ac:dyDescent="0.35">
      <c r="F500" s="599"/>
    </row>
    <row r="501" spans="6:6" x14ac:dyDescent="0.35">
      <c r="F501" s="599"/>
    </row>
    <row r="502" spans="6:6" x14ac:dyDescent="0.35">
      <c r="F502" s="599"/>
    </row>
    <row r="503" spans="6:6" x14ac:dyDescent="0.35">
      <c r="F503" s="599"/>
    </row>
    <row r="504" spans="6:6" x14ac:dyDescent="0.35">
      <c r="F504" s="599"/>
    </row>
    <row r="505" spans="6:6" x14ac:dyDescent="0.35">
      <c r="F505" s="599"/>
    </row>
    <row r="506" spans="6:6" x14ac:dyDescent="0.35">
      <c r="F506" s="599"/>
    </row>
    <row r="507" spans="6:6" x14ac:dyDescent="0.35">
      <c r="F507" s="599"/>
    </row>
    <row r="508" spans="6:6" x14ac:dyDescent="0.35">
      <c r="F508" s="599"/>
    </row>
    <row r="509" spans="6:6" x14ac:dyDescent="0.35">
      <c r="F509" s="599"/>
    </row>
    <row r="510" spans="6:6" x14ac:dyDescent="0.35">
      <c r="F510" s="599"/>
    </row>
    <row r="511" spans="6:6" x14ac:dyDescent="0.35">
      <c r="F511" s="599"/>
    </row>
    <row r="512" spans="6:6" x14ac:dyDescent="0.35">
      <c r="F512" s="599"/>
    </row>
    <row r="513" spans="6:6" x14ac:dyDescent="0.35">
      <c r="F513" s="599"/>
    </row>
    <row r="514" spans="6:6" x14ac:dyDescent="0.35">
      <c r="F514" s="599"/>
    </row>
    <row r="515" spans="6:6" x14ac:dyDescent="0.35">
      <c r="F515" s="599"/>
    </row>
    <row r="516" spans="6:6" x14ac:dyDescent="0.35">
      <c r="F516" s="599"/>
    </row>
    <row r="517" spans="6:6" x14ac:dyDescent="0.35">
      <c r="F517" s="599"/>
    </row>
    <row r="518" spans="6:6" x14ac:dyDescent="0.35">
      <c r="F518" s="599"/>
    </row>
    <row r="519" spans="6:6" x14ac:dyDescent="0.35">
      <c r="F519" s="599"/>
    </row>
    <row r="520" spans="6:6" x14ac:dyDescent="0.35">
      <c r="F520" s="599"/>
    </row>
    <row r="521" spans="6:6" x14ac:dyDescent="0.35">
      <c r="F521" s="599"/>
    </row>
    <row r="522" spans="6:6" x14ac:dyDescent="0.35">
      <c r="F522" s="599"/>
    </row>
    <row r="523" spans="6:6" x14ac:dyDescent="0.35">
      <c r="F523" s="599"/>
    </row>
    <row r="524" spans="6:6" x14ac:dyDescent="0.35">
      <c r="F524" s="599"/>
    </row>
    <row r="525" spans="6:6" x14ac:dyDescent="0.35">
      <c r="F525" s="599"/>
    </row>
    <row r="526" spans="6:6" x14ac:dyDescent="0.35">
      <c r="F526" s="599"/>
    </row>
    <row r="527" spans="6:6" x14ac:dyDescent="0.35">
      <c r="F527" s="599"/>
    </row>
    <row r="528" spans="6:6" x14ac:dyDescent="0.35">
      <c r="F528" s="599"/>
    </row>
    <row r="529" spans="7:8" x14ac:dyDescent="0.35">
      <c r="G529" s="599"/>
      <c r="H529" s="599"/>
    </row>
    <row r="530" spans="7:8" x14ac:dyDescent="0.35">
      <c r="G530" s="599"/>
      <c r="H530" s="599"/>
    </row>
    <row r="531" spans="7:8" x14ac:dyDescent="0.35">
      <c r="G531" s="599"/>
      <c r="H531" s="599"/>
    </row>
    <row r="532" spans="7:8" x14ac:dyDescent="0.35">
      <c r="G532" s="599"/>
      <c r="H532" s="599"/>
    </row>
    <row r="533" spans="7:8" x14ac:dyDescent="0.35">
      <c r="G533" s="599"/>
      <c r="H533" s="599"/>
    </row>
    <row r="534" spans="7:8" x14ac:dyDescent="0.35">
      <c r="G534" s="599"/>
      <c r="H534" s="599"/>
    </row>
    <row r="535" spans="7:8" x14ac:dyDescent="0.35">
      <c r="G535" s="599"/>
      <c r="H535" s="599"/>
    </row>
    <row r="536" spans="7:8" x14ac:dyDescent="0.35">
      <c r="G536" s="599"/>
      <c r="H536" s="599"/>
    </row>
    <row r="537" spans="7:8" x14ac:dyDescent="0.35">
      <c r="G537" s="599"/>
      <c r="H537" s="599"/>
    </row>
    <row r="538" spans="7:8" x14ac:dyDescent="0.35">
      <c r="G538" s="599"/>
      <c r="H538" s="599"/>
    </row>
    <row r="539" spans="7:8" x14ac:dyDescent="0.35">
      <c r="G539" s="599"/>
      <c r="H539" s="599"/>
    </row>
    <row r="540" spans="7:8" x14ac:dyDescent="0.35">
      <c r="G540" s="599"/>
      <c r="H540" s="599"/>
    </row>
    <row r="541" spans="7:8" x14ac:dyDescent="0.35">
      <c r="G541" s="599"/>
      <c r="H541" s="599"/>
    </row>
    <row r="542" spans="7:8" x14ac:dyDescent="0.35">
      <c r="G542" s="599"/>
      <c r="H542" s="599"/>
    </row>
    <row r="543" spans="7:8" x14ac:dyDescent="0.35">
      <c r="G543" s="599"/>
      <c r="H543" s="599"/>
    </row>
    <row r="544" spans="7:8" x14ac:dyDescent="0.35">
      <c r="G544" s="599"/>
      <c r="H544" s="599"/>
    </row>
    <row r="545" spans="7:8" x14ac:dyDescent="0.35">
      <c r="G545" s="599"/>
      <c r="H545" s="599"/>
    </row>
    <row r="546" spans="7:8" x14ac:dyDescent="0.35">
      <c r="G546" s="599"/>
      <c r="H546" s="599"/>
    </row>
    <row r="547" spans="7:8" x14ac:dyDescent="0.35">
      <c r="G547" s="599"/>
      <c r="H547" s="599"/>
    </row>
    <row r="548" spans="7:8" x14ac:dyDescent="0.35">
      <c r="G548" s="599"/>
      <c r="H548" s="599"/>
    </row>
    <row r="549" spans="7:8" x14ac:dyDescent="0.35">
      <c r="G549" s="599"/>
      <c r="H549" s="599"/>
    </row>
  </sheetData>
  <sheetProtection algorithmName="SHA-512" hashValue="fuXSJQyPpuueybfRnTwJt10wRZ/QsZW4aYEwVonqKtrupMGcCBVixZ+uC42QA5wPVWrkkjqas4oqKPPVM2Hbag==" saltValue="vMFEVlDQAcPRmnI4srKGkQ==" spinCount="100000" sheet="1" formatCells="0" formatColumns="0" formatRows="0" insertColumns="0" insertRows="0" insertHyperlinks="0" deleteColumns="0" deleteRows="0" sort="0" autoFilter="0" pivotTables="0"/>
  <mergeCells count="24">
    <mergeCell ref="E35:F35"/>
    <mergeCell ref="E44:F44"/>
    <mergeCell ref="E45:F45"/>
    <mergeCell ref="E37:F37"/>
    <mergeCell ref="E38:F38"/>
    <mergeCell ref="E39:F39"/>
    <mergeCell ref="E40:F40"/>
    <mergeCell ref="E43:F43"/>
    <mergeCell ref="E36:F36"/>
    <mergeCell ref="E34:F34"/>
    <mergeCell ref="D5:E5"/>
    <mergeCell ref="D6:E6"/>
    <mergeCell ref="D7:E7"/>
    <mergeCell ref="F5:G5"/>
    <mergeCell ref="F6:G6"/>
    <mergeCell ref="F7:G7"/>
    <mergeCell ref="F8:G8"/>
    <mergeCell ref="D8:E8"/>
    <mergeCell ref="D32:F32"/>
    <mergeCell ref="D10:F10"/>
    <mergeCell ref="D11:F11"/>
    <mergeCell ref="D12:F12"/>
    <mergeCell ref="D13:F13"/>
    <mergeCell ref="E33:F33"/>
  </mergeCells>
  <phoneticPr fontId="43" type="noConversion"/>
  <printOptions horizontalCentered="1"/>
  <pageMargins left="0.23622047244094491" right="0.23622047244094491" top="0.74803149606299213" bottom="0.74803149606299213" header="0.31496062992125984" footer="0.31496062992125984"/>
  <pageSetup paperSize="9" scale="37" fitToHeight="0" orientation="landscape" r:id="rId1"/>
  <headerFooter>
    <oddHeader>&amp;L&amp;"Arial Narrow,Normale"&amp;14&amp;K002060&amp;D | &amp;T</oddHeader>
    <oddFooter>&amp;R&amp;"Arial Narrow,Normale"&amp;14&amp;K002060&amp;P / &amp;N</oddFooter>
  </headerFooter>
  <rowBreaks count="2" manualBreakCount="2">
    <brk id="59" max="16383" man="1"/>
    <brk id="103"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29</vt:i4>
      </vt:variant>
      <vt:variant>
        <vt:lpstr>Intervalli denominati</vt:lpstr>
      </vt:variant>
      <vt:variant>
        <vt:i4>18</vt:i4>
      </vt:variant>
    </vt:vector>
  </HeadingPairs>
  <TitlesOfParts>
    <vt:vector size="47" baseType="lpstr">
      <vt:lpstr>Copertina</vt:lpstr>
      <vt:lpstr>Dati di Base</vt:lpstr>
      <vt:lpstr>Proiezione Iniziative</vt:lpstr>
      <vt:lpstr>&gt;&gt; Analisi</vt:lpstr>
      <vt:lpstr>Calcolo baseline</vt:lpstr>
      <vt:lpstr>Dashboard baseline</vt:lpstr>
      <vt:lpstr>Proiezione inerziale</vt:lpstr>
      <vt:lpstr>Dashboard Proiezione inerziale</vt:lpstr>
      <vt:lpstr>Benchmark</vt:lpstr>
      <vt:lpstr>BL vs BM</vt:lpstr>
      <vt:lpstr>Sintesi</vt:lpstr>
      <vt:lpstr>&gt;&gt; Fonti</vt:lpstr>
      <vt:lpstr>Fuels</vt:lpstr>
      <vt:lpstr>Emissioni mezzi trasp. ISPRA</vt:lpstr>
      <vt:lpstr>Emissioni elettriche ISPRA</vt:lpstr>
      <vt:lpstr>Emissioni calore ISPRA</vt:lpstr>
      <vt:lpstr>Water supply</vt:lpstr>
      <vt:lpstr>Water treatment</vt:lpstr>
      <vt:lpstr>Transmission and distribution</vt:lpstr>
      <vt:lpstr>Material use</vt:lpstr>
      <vt:lpstr>Waste disposal</vt:lpstr>
      <vt:lpstr>Business travel- air</vt:lpstr>
      <vt:lpstr>Business travel- land</vt:lpstr>
      <vt:lpstr>Freighting goods</vt:lpstr>
      <vt:lpstr>Hotel stay</vt:lpstr>
      <vt:lpstr>Managed assets- vehicles</vt:lpstr>
      <vt:lpstr>&gt;&gt; Not used</vt:lpstr>
      <vt:lpstr>Business travel- sea</vt:lpstr>
      <vt:lpstr>Emissioni carburanti ISPRA</vt:lpstr>
      <vt:lpstr>Anni</vt:lpstr>
      <vt:lpstr>Benchmark!Area_stampa</vt:lpstr>
      <vt:lpstr>'Proiezione inerziale'!Area_stampa</vt:lpstr>
      <vt:lpstr>DataCalcolo</vt:lpstr>
      <vt:lpstr>Impresa</vt:lpstr>
      <vt:lpstr>PartitaIva</vt:lpstr>
      <vt:lpstr>t_Business_travel_air</vt:lpstr>
      <vt:lpstr>t_Business_travel_land</vt:lpstr>
      <vt:lpstr>t_Business_travel_sea</vt:lpstr>
      <vt:lpstr>t_Freighting_goods</vt:lpstr>
      <vt:lpstr>t_Fuels</vt:lpstr>
      <vt:lpstr>t_Hotel_Stay</vt:lpstr>
      <vt:lpstr>t_Managed_assets_vehicles</vt:lpstr>
      <vt:lpstr>t_Material_use</vt:lpstr>
      <vt:lpstr>t_UK_TD</vt:lpstr>
      <vt:lpstr>t_Waste_disposal</vt:lpstr>
      <vt:lpstr>t_Water_supply</vt:lpstr>
      <vt:lpstr>t_Water_treatment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Ferreri, Andrea</dc:creator>
  <cp:lastModifiedBy>Rellini Lerz Giampiero</cp:lastModifiedBy>
  <cp:lastPrinted>2022-07-18T14:50:07Z</cp:lastPrinted>
  <dcterms:created xsi:type="dcterms:W3CDTF">2021-09-09T13:33:33Z</dcterms:created>
  <dcterms:modified xsi:type="dcterms:W3CDTF">2023-05-03T08:46:16Z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2022-02-16T13:47:14Z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412076a0-9776-4ea3-8746-0e82fe63cc5b</vt:lpwstr>
  </property>
  <property fmtid="{D5CDD505-2E9C-101B-9397-08002B2CF9AE}" pid="8" name="MSIP_Label_b0d5c4f4-7a29-4385-b7a5-afbe2154ae6f_ContentBits">
    <vt:lpwstr>0</vt:lpwstr>
  </property>
  <property fmtid="{D5CDD505-2E9C-101B-9397-08002B2CF9AE}" pid="9" name="bcgClassification">
    <vt:lpwstr>bcgConfidential</vt:lpwstr>
  </property>
</Properties>
</file>