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drawings/drawing2.xml" ContentType="application/vnd.openxmlformats-officedocument.drawing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H:\2023\Indagine Confindustria sul lavoro\"/>
    </mc:Choice>
  </mc:AlternateContent>
  <xr:revisionPtr revIDLastSave="0" documentId="8_{207F2830-9EC5-4D3B-9316-BF7DDA4E558D}" xr6:coauthVersionLast="47" xr6:coauthVersionMax="47" xr10:uidLastSave="{00000000-0000-0000-0000-000000000000}"/>
  <bookViews>
    <workbookView xWindow="2340" yWindow="2340" windowWidth="21600" windowHeight="11385" xr2:uid="{00000000-000D-0000-FFFF-FFFF00000000}"/>
  </bookViews>
  <sheets>
    <sheet name="questionario" sheetId="1" r:id="rId1"/>
    <sheet name="Focus - POLITICHE RETRIBUTIVE" sheetId="8" state="hidden" r:id="rId2"/>
    <sheet name="caricatore" sheetId="7" state="hidden" r:id="rId3"/>
    <sheet name="feedback assenze" sheetId="6" state="hidden" r:id="rId4"/>
    <sheet name="check assenze" sheetId="10" state="hidden" r:id="rId5"/>
    <sheet name="ccnl" sheetId="2" state="hidden" r:id="rId6"/>
    <sheet name="ateco_2025_2digit" sheetId="4" state="hidden" r:id="rId7"/>
    <sheet name="provincia" sheetId="3" state="hidden" r:id="rId8"/>
  </sheets>
  <definedNames>
    <definedName name="_xlnm._FilterDatabase" hidden="1">#REF!</definedName>
    <definedName name="_ftn1" localSheetId="1">'Focus - POLITICHE RETRIBUTIVE'!#REF!</definedName>
    <definedName name="_ftn1" localSheetId="0">questionario!#REF!</definedName>
    <definedName name="_ftn1">#REF!</definedName>
    <definedName name="_ftn2" localSheetId="1">'Focus - POLITICHE RETRIBUTIVE'!#REF!</definedName>
    <definedName name="_ftn2" localSheetId="0">questionario!#REF!</definedName>
    <definedName name="_ftn3" localSheetId="1">'Focus - POLITICHE RETRIBUTIVE'!#REF!</definedName>
    <definedName name="_ftn3" localSheetId="0">questionario!#REF!</definedName>
    <definedName name="_ftn4" localSheetId="1">'Focus - POLITICHE RETRIBUTIVE'!#REF!</definedName>
    <definedName name="_ftn4" localSheetId="0">questionario!#REF!</definedName>
    <definedName name="_ftn5" localSheetId="1">'Focus - POLITICHE RETRIBUTIVE'!#REF!</definedName>
    <definedName name="_ftn5" localSheetId="0">questionario!#REF!</definedName>
    <definedName name="_ftn6" localSheetId="1">'Focus - POLITICHE RETRIBUTIVE'!#REF!</definedName>
    <definedName name="_ftn6" localSheetId="0">questionario!#REF!</definedName>
    <definedName name="_ftn7" localSheetId="1">'Focus - POLITICHE RETRIBUTIVE'!#REF!</definedName>
    <definedName name="_ftn7" localSheetId="0">questionario!#REF!</definedName>
    <definedName name="_ftnref1" localSheetId="1">'Focus - POLITICHE RETRIBUTIVE'!#REF!</definedName>
    <definedName name="_ftnref1" localSheetId="0">questionario!#REF!</definedName>
    <definedName name="_ftnref1">#REF!</definedName>
    <definedName name="_ftnref2" localSheetId="1">'Focus - POLITICHE RETRIBUTIVE'!#REF!</definedName>
    <definedName name="_ftnref2" localSheetId="0">questionario!#REF!</definedName>
    <definedName name="_ftnref3" localSheetId="1">'Focus - POLITICHE RETRIBUTIVE'!#REF!</definedName>
    <definedName name="_ftnref3" localSheetId="0">questionario!#REF!</definedName>
    <definedName name="_ftnref4" localSheetId="1">'Focus - POLITICHE RETRIBUTIVE'!#REF!</definedName>
    <definedName name="_ftnref4" localSheetId="0">questionario!#REF!</definedName>
    <definedName name="_ftnref5" localSheetId="1">'Focus - POLITICHE RETRIBUTIVE'!#REF!</definedName>
    <definedName name="_ftnref5" localSheetId="0">questionario!#REF!</definedName>
    <definedName name="_ftnref6" localSheetId="1">'Focus - POLITICHE RETRIBUTIVE'!#REF!</definedName>
    <definedName name="_ftnref6" localSheetId="0">questionario!#REF!</definedName>
    <definedName name="_ftnref7" localSheetId="1">'Focus - POLITICHE RETRIBUTIVE'!#REF!</definedName>
    <definedName name="_ftnref7" localSheetId="0">questionario!#REF!</definedName>
    <definedName name="AccessDatabase" hidden="1">"C:\Documents and Settings\NDesanctis\Desktop\Struttura database  maschera biagi 2006.mdb"</definedName>
    <definedName name="_xlnm.Print_Area" localSheetId="5">ccnl!#REF!</definedName>
    <definedName name="_xlnm.Print_Area" localSheetId="4">'check assenze'!$A$1:$H$6</definedName>
    <definedName name="_xlnm.Print_Area" localSheetId="3">'feedback assenze'!$A$1:$N$19</definedName>
    <definedName name="_xlnm.Print_Area" localSheetId="1">'Focus - POLITICHE RETRIBUTIVE'!$A$1:$K$65</definedName>
    <definedName name="_xlnm.Print_Area" localSheetId="0">questionario!$A$1:$M$267</definedName>
    <definedName name="Button_1">"Struttura_database__maschera_biagi_2006_maschera_Elenca"</definedName>
    <definedName name="_xlnm.Print_Titles" localSheetId="5">ccnl!$1:$2</definedName>
    <definedName name="_xlnm.Print_Titles" localSheetId="1">'Focus - POLITICHE RETRIBUTIVE'!#REF!</definedName>
    <definedName name="_xlnm.Print_Titles" localSheetId="0">questionario!$1:$6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45" i="1" l="1"/>
  <c r="Q245" i="1"/>
  <c r="N245" i="1"/>
  <c r="P245" i="1"/>
  <c r="LV2" i="7"/>
  <c r="KN2" i="7"/>
  <c r="KM2" i="7"/>
  <c r="KL2" i="7"/>
  <c r="KK2" i="7"/>
  <c r="IO2" i="7"/>
  <c r="L245" i="1"/>
  <c r="LU2" i="7"/>
  <c r="LT2" i="7"/>
  <c r="LS2" i="7"/>
  <c r="LR2" i="7"/>
  <c r="LQ2" i="7"/>
  <c r="LP2" i="7"/>
  <c r="LO2" i="7"/>
  <c r="LN2" i="7"/>
  <c r="LM2" i="7"/>
  <c r="LL2" i="7"/>
  <c r="LK2" i="7"/>
  <c r="LJ2" i="7"/>
  <c r="LI2" i="7"/>
  <c r="LH2" i="7"/>
  <c r="LG2" i="7"/>
  <c r="LF2" i="7"/>
  <c r="LE2" i="7"/>
  <c r="LD2" i="7"/>
  <c r="LC2" i="7"/>
  <c r="LB2" i="7"/>
  <c r="LA2" i="7"/>
  <c r="KZ2" i="7"/>
  <c r="KY2" i="7"/>
  <c r="KX2" i="7"/>
  <c r="KW2" i="7"/>
  <c r="KV2" i="7"/>
  <c r="KU2" i="7"/>
  <c r="KT2" i="7"/>
  <c r="KS2" i="7"/>
  <c r="KR2" i="7"/>
  <c r="KQ2" i="7"/>
  <c r="KP2" i="7"/>
  <c r="I37" i="8"/>
  <c r="L257" i="1"/>
  <c r="A18" i="6"/>
  <c r="A4" i="6"/>
  <c r="H2" i="6"/>
  <c r="N189" i="1"/>
  <c r="J59" i="6"/>
  <c r="H59" i="6"/>
  <c r="F59" i="6"/>
  <c r="D59" i="6"/>
  <c r="G43" i="6"/>
  <c r="G29" i="6"/>
  <c r="G42" i="6"/>
  <c r="G36" i="6"/>
  <c r="G37" i="6"/>
  <c r="G45" i="6"/>
  <c r="G44" i="6"/>
  <c r="G39" i="6"/>
  <c r="G40" i="6"/>
  <c r="G41" i="6"/>
  <c r="G46" i="6"/>
  <c r="G48" i="6"/>
  <c r="N87" i="1"/>
  <c r="P87" i="1"/>
  <c r="DC2" i="7"/>
  <c r="L21" i="1"/>
  <c r="L22" i="8"/>
  <c r="K22" i="8"/>
  <c r="J22" i="8"/>
  <c r="P27" i="8"/>
  <c r="I22" i="8"/>
  <c r="I30" i="8"/>
  <c r="C6" i="8"/>
  <c r="L5" i="8"/>
  <c r="F4" i="8"/>
  <c r="L4" i="8"/>
  <c r="F2" i="8"/>
  <c r="L2" i="8"/>
  <c r="O82" i="8"/>
  <c r="Q82" i="8"/>
  <c r="N82" i="8"/>
  <c r="P82" i="8"/>
  <c r="L82" i="8"/>
  <c r="B74" i="8"/>
  <c r="B72" i="8"/>
  <c r="B71" i="8"/>
  <c r="B70" i="8"/>
  <c r="N40" i="8"/>
  <c r="P40" i="8"/>
  <c r="N39" i="8"/>
  <c r="P39" i="8"/>
  <c r="N38" i="8"/>
  <c r="P38" i="8"/>
  <c r="N37" i="8"/>
  <c r="N60" i="8"/>
  <c r="P60" i="8"/>
  <c r="S29" i="8"/>
  <c r="A29" i="8"/>
  <c r="S28" i="8"/>
  <c r="G28" i="8"/>
  <c r="A28" i="8"/>
  <c r="S27" i="8"/>
  <c r="G27" i="8"/>
  <c r="A27" i="8"/>
  <c r="S26" i="8"/>
  <c r="G26" i="8"/>
  <c r="A26" i="8"/>
  <c r="O10" i="8"/>
  <c r="Q10" i="8"/>
  <c r="JD2" i="7"/>
  <c r="N10" i="8"/>
  <c r="L10" i="8"/>
  <c r="P18" i="8"/>
  <c r="JW2" i="7"/>
  <c r="Q18" i="8"/>
  <c r="JX2" i="7"/>
  <c r="Q20" i="8"/>
  <c r="KF2" i="7"/>
  <c r="Q14" i="8"/>
  <c r="JH2" i="7"/>
  <c r="P26" i="8"/>
  <c r="K30" i="8"/>
  <c r="P14" i="8"/>
  <c r="JG2" i="7"/>
  <c r="P20" i="8"/>
  <c r="KE2" i="7"/>
  <c r="P16" i="8"/>
  <c r="JO2" i="7"/>
  <c r="J30" i="8"/>
  <c r="N45" i="8"/>
  <c r="P45" i="8"/>
  <c r="Q16" i="8"/>
  <c r="JP2" i="7"/>
  <c r="N49" i="8"/>
  <c r="P49" i="8"/>
  <c r="N57" i="8"/>
  <c r="P57" i="8"/>
  <c r="O17" i="8"/>
  <c r="JR2" i="7"/>
  <c r="N46" i="8"/>
  <c r="P46" i="8"/>
  <c r="N50" i="8"/>
  <c r="P50" i="8"/>
  <c r="N54" i="8"/>
  <c r="P54" i="8"/>
  <c r="N58" i="8"/>
  <c r="P58" i="8"/>
  <c r="N62" i="8"/>
  <c r="P62" i="8"/>
  <c r="P29" i="8"/>
  <c r="N19" i="8"/>
  <c r="JY2" i="7"/>
  <c r="P37" i="8"/>
  <c r="P10" i="8"/>
  <c r="JC2" i="7"/>
  <c r="P15" i="8"/>
  <c r="JK2" i="7"/>
  <c r="P17" i="8"/>
  <c r="JS2" i="7"/>
  <c r="P19" i="8"/>
  <c r="KA2" i="7"/>
  <c r="P21" i="8"/>
  <c r="KI2" i="7"/>
  <c r="N15" i="8"/>
  <c r="JI2" i="7"/>
  <c r="N21" i="8"/>
  <c r="KG2" i="7"/>
  <c r="O21" i="8"/>
  <c r="KH2" i="7"/>
  <c r="Q15" i="8"/>
  <c r="JL2" i="7"/>
  <c r="Q17" i="8"/>
  <c r="JT2" i="7"/>
  <c r="Q19" i="8"/>
  <c r="KB2" i="7"/>
  <c r="Q21" i="8"/>
  <c r="KJ2" i="7"/>
  <c r="P28" i="8"/>
  <c r="N47" i="8"/>
  <c r="P47" i="8"/>
  <c r="N51" i="8"/>
  <c r="P51" i="8"/>
  <c r="N55" i="8"/>
  <c r="P55" i="8"/>
  <c r="N59" i="8"/>
  <c r="P59" i="8"/>
  <c r="N63" i="8"/>
  <c r="P63" i="8"/>
  <c r="M22" i="8"/>
  <c r="M30" i="8"/>
  <c r="O15" i="8"/>
  <c r="JJ2" i="7"/>
  <c r="O19" i="8"/>
  <c r="JZ2" i="7"/>
  <c r="N14" i="8"/>
  <c r="JE2" i="7"/>
  <c r="N16" i="8"/>
  <c r="JM2" i="7"/>
  <c r="N18" i="8"/>
  <c r="JU2" i="7"/>
  <c r="N20" i="8"/>
  <c r="KC2" i="7"/>
  <c r="L30" i="8"/>
  <c r="N53" i="8"/>
  <c r="P53" i="8"/>
  <c r="N61" i="8"/>
  <c r="P61" i="8"/>
  <c r="N17" i="8"/>
  <c r="JQ2" i="7"/>
  <c r="O14" i="8"/>
  <c r="JF2" i="7"/>
  <c r="O16" i="8"/>
  <c r="JN2" i="7"/>
  <c r="O18" i="8"/>
  <c r="JV2" i="7"/>
  <c r="O20" i="8"/>
  <c r="KD2" i="7"/>
  <c r="N48" i="8"/>
  <c r="P48" i="8"/>
  <c r="N52" i="8"/>
  <c r="P52" i="8"/>
  <c r="N56" i="8"/>
  <c r="P56" i="8"/>
  <c r="L258" i="1"/>
  <c r="JB2" i="7"/>
  <c r="IZ2" i="7"/>
  <c r="IY2" i="7"/>
  <c r="IX2" i="7"/>
  <c r="IW2" i="7"/>
  <c r="IV2" i="7"/>
  <c r="IU2" i="7"/>
  <c r="IT2" i="7"/>
  <c r="IN2" i="7"/>
  <c r="HV2" i="7"/>
  <c r="HO2" i="7"/>
  <c r="GH2" i="7"/>
  <c r="GG2" i="7"/>
  <c r="GF2" i="7"/>
  <c r="GC2" i="7"/>
  <c r="GB2" i="7"/>
  <c r="GA2" i="7"/>
  <c r="FZ2" i="7"/>
  <c r="FY2" i="7"/>
  <c r="FX2" i="7"/>
  <c r="FW2" i="7"/>
  <c r="FV2" i="7"/>
  <c r="FU2" i="7"/>
  <c r="FT2" i="7"/>
  <c r="FS2" i="7"/>
  <c r="FR2" i="7"/>
  <c r="FQ2" i="7"/>
  <c r="FP2" i="7"/>
  <c r="FO2" i="7"/>
  <c r="FN2" i="7"/>
  <c r="FM2" i="7"/>
  <c r="FL2" i="7"/>
  <c r="FK2" i="7"/>
  <c r="FJ2" i="7"/>
  <c r="FI2" i="7"/>
  <c r="FH2" i="7"/>
  <c r="FG2" i="7"/>
  <c r="FF2" i="7"/>
  <c r="FE2" i="7"/>
  <c r="FD2" i="7"/>
  <c r="FC2" i="7"/>
  <c r="FB2" i="7"/>
  <c r="FA2" i="7"/>
  <c r="EZ2" i="7"/>
  <c r="EY2" i="7"/>
  <c r="EX2" i="7"/>
  <c r="EW2" i="7"/>
  <c r="EV2" i="7"/>
  <c r="EU2" i="7"/>
  <c r="ET2" i="7"/>
  <c r="ES2" i="7"/>
  <c r="ER2" i="7"/>
  <c r="EQ2" i="7"/>
  <c r="EP2" i="7"/>
  <c r="EO2" i="7"/>
  <c r="EN2" i="7"/>
  <c r="EM2" i="7"/>
  <c r="EL2" i="7"/>
  <c r="EK2" i="7"/>
  <c r="EJ2" i="7"/>
  <c r="EI2" i="7"/>
  <c r="EH2" i="7"/>
  <c r="EG2" i="7"/>
  <c r="EF2" i="7"/>
  <c r="EE2" i="7"/>
  <c r="ED2" i="7"/>
  <c r="EC2" i="7"/>
  <c r="EB2" i="7"/>
  <c r="EA2" i="7"/>
  <c r="DZ2" i="7"/>
  <c r="DY2" i="7"/>
  <c r="DX2" i="7"/>
  <c r="DQ2" i="7"/>
  <c r="DP2" i="7"/>
  <c r="DO2" i="7"/>
  <c r="DN2" i="7"/>
  <c r="DM2" i="7"/>
  <c r="DL2" i="7"/>
  <c r="DK2" i="7"/>
  <c r="DB2" i="7"/>
  <c r="CS2" i="7"/>
  <c r="CQ2" i="7"/>
  <c r="CP2" i="7"/>
  <c r="CO2" i="7"/>
  <c r="CN2" i="7"/>
  <c r="CE2" i="7"/>
  <c r="CD2" i="7"/>
  <c r="CC2" i="7"/>
  <c r="CB2" i="7"/>
  <c r="CA2" i="7"/>
  <c r="BZ2" i="7"/>
  <c r="BY2" i="7"/>
  <c r="BX2" i="7"/>
  <c r="BW2" i="7"/>
  <c r="BV2" i="7"/>
  <c r="BU2" i="7"/>
  <c r="BT2" i="7"/>
  <c r="BS2" i="7"/>
  <c r="BR2" i="7"/>
  <c r="BQ2" i="7"/>
  <c r="BP2" i="7"/>
  <c r="BO2" i="7"/>
  <c r="BN2" i="7"/>
  <c r="BM2" i="7"/>
  <c r="BL2" i="7"/>
  <c r="BK2" i="7"/>
  <c r="BJ2" i="7"/>
  <c r="BI2" i="7"/>
  <c r="BH2" i="7"/>
  <c r="BG2" i="7"/>
  <c r="BF2" i="7"/>
  <c r="BE2" i="7"/>
  <c r="BD2" i="7"/>
  <c r="BC2" i="7"/>
  <c r="BB2" i="7"/>
  <c r="BA2" i="7"/>
  <c r="AZ2" i="7"/>
  <c r="AY2" i="7"/>
  <c r="AX2" i="7"/>
  <c r="AW2" i="7"/>
  <c r="AV2" i="7"/>
  <c r="AU2" i="7"/>
  <c r="AT2" i="7"/>
  <c r="AS2" i="7"/>
  <c r="AR2" i="7"/>
  <c r="AM2" i="7"/>
  <c r="AL2" i="7"/>
  <c r="AK2" i="7"/>
  <c r="AJ2" i="7"/>
  <c r="AI2" i="7"/>
  <c r="AH2" i="7"/>
  <c r="AG2" i="7"/>
  <c r="AF2" i="7"/>
  <c r="AE2" i="7"/>
  <c r="AD2" i="7"/>
  <c r="AC2" i="7"/>
  <c r="AB2" i="7"/>
  <c r="W2" i="7"/>
  <c r="V2" i="7"/>
  <c r="U2" i="7"/>
  <c r="T2" i="7"/>
  <c r="S2" i="7"/>
  <c r="R2" i="7"/>
  <c r="Q2" i="7"/>
  <c r="P2" i="7"/>
  <c r="G2" i="7"/>
  <c r="F2" i="7"/>
  <c r="E2" i="7"/>
  <c r="D2" i="7"/>
  <c r="C2" i="7"/>
  <c r="B2" i="7"/>
  <c r="N94" i="1"/>
  <c r="P94" i="1"/>
  <c r="DJ2" i="7"/>
  <c r="N93" i="1"/>
  <c r="P93" i="1"/>
  <c r="DI2" i="7"/>
  <c r="N92" i="1"/>
  <c r="P92" i="1"/>
  <c r="DH2" i="7"/>
  <c r="N90" i="1"/>
  <c r="P90" i="1"/>
  <c r="DF2" i="7"/>
  <c r="N89" i="1"/>
  <c r="P89" i="1"/>
  <c r="DE2" i="7"/>
  <c r="N91" i="1"/>
  <c r="P91" i="1"/>
  <c r="DG2" i="7"/>
  <c r="N88" i="1"/>
  <c r="P88" i="1"/>
  <c r="N78" i="1"/>
  <c r="P78" i="1"/>
  <c r="CX2" i="7"/>
  <c r="N77" i="1"/>
  <c r="P77" i="1"/>
  <c r="CW2" i="7"/>
  <c r="N76" i="1"/>
  <c r="P76" i="1"/>
  <c r="CV2" i="7"/>
  <c r="N75" i="1"/>
  <c r="P75" i="1"/>
  <c r="N74" i="1"/>
  <c r="P74" i="1"/>
  <c r="N79" i="1"/>
  <c r="P79" i="1"/>
  <c r="CY2" i="7"/>
  <c r="N81" i="1"/>
  <c r="P81" i="1"/>
  <c r="DA2" i="7"/>
  <c r="N80" i="1"/>
  <c r="P80" i="1"/>
  <c r="CZ2" i="7"/>
  <c r="N249" i="1"/>
  <c r="P249" i="1"/>
  <c r="IQ2" i="7"/>
  <c r="N250" i="1"/>
  <c r="P250" i="1"/>
  <c r="IR2" i="7"/>
  <c r="N251" i="1"/>
  <c r="P251" i="1"/>
  <c r="K251" i="1"/>
  <c r="N248" i="1"/>
  <c r="P248" i="1"/>
  <c r="N233" i="1"/>
  <c r="N234" i="1"/>
  <c r="N235" i="1"/>
  <c r="N236" i="1"/>
  <c r="N237" i="1"/>
  <c r="N238" i="1"/>
  <c r="N239" i="1"/>
  <c r="N240" i="1"/>
  <c r="N241" i="1"/>
  <c r="N242" i="1"/>
  <c r="N232" i="1"/>
  <c r="DD2" i="7"/>
  <c r="L90" i="1"/>
  <c r="CU2" i="7"/>
  <c r="L77" i="1"/>
  <c r="CT2" i="7"/>
  <c r="L255" i="1"/>
  <c r="K248" i="1"/>
  <c r="IS2" i="7"/>
  <c r="L261" i="1"/>
  <c r="IP2" i="7"/>
  <c r="I29" i="8"/>
  <c r="KO2" i="7"/>
  <c r="L61" i="1"/>
  <c r="N190" i="1"/>
  <c r="P190" i="1"/>
  <c r="HA2" i="7"/>
  <c r="N191" i="1"/>
  <c r="P191" i="1"/>
  <c r="HB2" i="7"/>
  <c r="N192" i="1"/>
  <c r="P192" i="1"/>
  <c r="HC2" i="7"/>
  <c r="N193" i="1"/>
  <c r="P193" i="1"/>
  <c r="HD2" i="7"/>
  <c r="N194" i="1"/>
  <c r="P194" i="1"/>
  <c r="HE2" i="7"/>
  <c r="N185" i="1"/>
  <c r="P185" i="1"/>
  <c r="N186" i="1"/>
  <c r="P186" i="1"/>
  <c r="L18" i="1"/>
  <c r="L116" i="1"/>
  <c r="F152" i="1"/>
  <c r="GI2" i="7"/>
  <c r="N216" i="1"/>
  <c r="P216" i="1"/>
  <c r="HU2" i="7"/>
  <c r="N215" i="1"/>
  <c r="P215" i="1"/>
  <c r="HT2" i="7"/>
  <c r="N214" i="1"/>
  <c r="P214" i="1"/>
  <c r="HS2" i="7"/>
  <c r="N213" i="1"/>
  <c r="P213" i="1"/>
  <c r="HR2" i="7"/>
  <c r="N212" i="1"/>
  <c r="P212" i="1"/>
  <c r="HQ2" i="7"/>
  <c r="N211" i="1"/>
  <c r="P211" i="1"/>
  <c r="HP2" i="7"/>
  <c r="N207" i="1"/>
  <c r="P207" i="1"/>
  <c r="HN2" i="7"/>
  <c r="N206" i="1"/>
  <c r="P206" i="1"/>
  <c r="HM2" i="7"/>
  <c r="N205" i="1"/>
  <c r="P205" i="1"/>
  <c r="HL2" i="7"/>
  <c r="N204" i="1"/>
  <c r="P204" i="1"/>
  <c r="HK2" i="7"/>
  <c r="N201" i="1"/>
  <c r="P201" i="1"/>
  <c r="HJ2" i="7"/>
  <c r="N200" i="1"/>
  <c r="P200" i="1"/>
  <c r="HI2" i="7"/>
  <c r="N199" i="1"/>
  <c r="P199" i="1"/>
  <c r="HH2" i="7"/>
  <c r="N196" i="1"/>
  <c r="P196" i="1"/>
  <c r="HG2" i="7"/>
  <c r="N195" i="1"/>
  <c r="P195" i="1"/>
  <c r="HF2" i="7"/>
  <c r="P189" i="1"/>
  <c r="GZ2" i="7"/>
  <c r="N175" i="1"/>
  <c r="P175" i="1"/>
  <c r="GP2" i="7"/>
  <c r="N170" i="1"/>
  <c r="P170" i="1"/>
  <c r="GK2" i="7"/>
  <c r="N29" i="1"/>
  <c r="P29" i="1"/>
  <c r="M2" i="7"/>
  <c r="O29" i="1"/>
  <c r="O2" i="7"/>
  <c r="O27" i="1"/>
  <c r="N2" i="7"/>
  <c r="N27" i="1"/>
  <c r="P27" i="1"/>
  <c r="L2" i="7"/>
  <c r="O23" i="1"/>
  <c r="Q23" i="1"/>
  <c r="K2" i="7"/>
  <c r="N23" i="1"/>
  <c r="P23" i="1"/>
  <c r="L65" i="1"/>
  <c r="L19" i="1"/>
  <c r="N173" i="1"/>
  <c r="P173" i="1"/>
  <c r="GN2" i="7"/>
  <c r="O228" i="1"/>
  <c r="Q228" i="1"/>
  <c r="IB2" i="7"/>
  <c r="N228" i="1"/>
  <c r="P228" i="1"/>
  <c r="IA2" i="7"/>
  <c r="O225" i="1"/>
  <c r="Q225" i="1"/>
  <c r="HZ2" i="7"/>
  <c r="N225" i="1"/>
  <c r="P225" i="1"/>
  <c r="N146" i="1"/>
  <c r="P146" i="1"/>
  <c r="N145" i="1"/>
  <c r="P145" i="1"/>
  <c r="F57" i="1"/>
  <c r="CH2" i="7"/>
  <c r="G57" i="1"/>
  <c r="CI2" i="7"/>
  <c r="J57" i="1"/>
  <c r="CL2" i="7"/>
  <c r="K57" i="1"/>
  <c r="CM2" i="7"/>
  <c r="N19" i="1"/>
  <c r="H2" i="7"/>
  <c r="N176" i="1"/>
  <c r="P176" i="1"/>
  <c r="GQ2" i="7"/>
  <c r="N184" i="1"/>
  <c r="P184" i="1"/>
  <c r="N183" i="1"/>
  <c r="P183" i="1"/>
  <c r="N182" i="1"/>
  <c r="P182" i="1"/>
  <c r="GU2" i="7"/>
  <c r="N181" i="1"/>
  <c r="P181" i="1"/>
  <c r="GT2" i="7"/>
  <c r="N180" i="1"/>
  <c r="P180" i="1"/>
  <c r="GS2" i="7"/>
  <c r="N179" i="1"/>
  <c r="P179" i="1"/>
  <c r="N174" i="1"/>
  <c r="P174" i="1"/>
  <c r="GO2" i="7"/>
  <c r="N172" i="1"/>
  <c r="P172" i="1"/>
  <c r="GM2" i="7"/>
  <c r="N171" i="1"/>
  <c r="P171" i="1"/>
  <c r="GL2" i="7"/>
  <c r="N222" i="1"/>
  <c r="P222" i="1"/>
  <c r="HW2" i="7"/>
  <c r="O222" i="1"/>
  <c r="Q222" i="1"/>
  <c r="P237" i="1"/>
  <c r="IH2" i="7"/>
  <c r="N21" i="1"/>
  <c r="I2" i="7"/>
  <c r="P233" i="1"/>
  <c r="ID2" i="7"/>
  <c r="P234" i="1"/>
  <c r="P239" i="1"/>
  <c r="IJ2" i="7"/>
  <c r="P240" i="1"/>
  <c r="IK2" i="7"/>
  <c r="P241" i="1"/>
  <c r="IL2" i="7"/>
  <c r="P242" i="1"/>
  <c r="IM2" i="7"/>
  <c r="L17" i="1"/>
  <c r="L15" i="1"/>
  <c r="P238" i="1"/>
  <c r="II2" i="7"/>
  <c r="K113" i="1"/>
  <c r="I113" i="1"/>
  <c r="J113" i="1"/>
  <c r="H113" i="1"/>
  <c r="G113" i="1"/>
  <c r="F113" i="1"/>
  <c r="DR2" i="7"/>
  <c r="D40" i="1"/>
  <c r="F40" i="1"/>
  <c r="Y2" i="7"/>
  <c r="H40" i="1"/>
  <c r="J40" i="1"/>
  <c r="P235" i="1"/>
  <c r="IF2" i="7"/>
  <c r="P236" i="1"/>
  <c r="IG2" i="7"/>
  <c r="P232" i="1"/>
  <c r="IC2" i="7"/>
  <c r="I57" i="1"/>
  <c r="CK2" i="7"/>
  <c r="H57" i="1"/>
  <c r="CJ2" i="7"/>
  <c r="E57" i="1"/>
  <c r="CG2" i="7"/>
  <c r="D57" i="1"/>
  <c r="CF2" i="7"/>
  <c r="L10" i="1"/>
  <c r="GE2" i="7"/>
  <c r="L145" i="1"/>
  <c r="GD2" i="7"/>
  <c r="L186" i="1"/>
  <c r="H264" i="1"/>
  <c r="JA2" i="7"/>
  <c r="GY2" i="7"/>
  <c r="GR2" i="7"/>
  <c r="GW2" i="7"/>
  <c r="L179" i="1"/>
  <c r="GX2" i="7"/>
  <c r="HY2" i="7"/>
  <c r="L225" i="1"/>
  <c r="HX2" i="7"/>
  <c r="L222" i="1"/>
  <c r="GV2" i="7"/>
  <c r="J44" i="1"/>
  <c r="AA2" i="7"/>
  <c r="L121" i="1"/>
  <c r="DU2" i="7"/>
  <c r="H44" i="1"/>
  <c r="Z2" i="7"/>
  <c r="L123" i="1"/>
  <c r="DW2" i="7"/>
  <c r="IE2" i="7"/>
  <c r="D44" i="1"/>
  <c r="X2" i="7"/>
  <c r="L115" i="1"/>
  <c r="DS2" i="7"/>
  <c r="V110" i="1"/>
  <c r="I10" i="6"/>
  <c r="DT2" i="7"/>
  <c r="L122" i="1"/>
  <c r="DV2" i="7"/>
  <c r="B27" i="1"/>
  <c r="J2" i="7"/>
  <c r="L57" i="1"/>
  <c r="T110" i="1"/>
  <c r="G10" i="6"/>
  <c r="W110" i="1"/>
  <c r="J10" i="6"/>
  <c r="L54" i="1"/>
  <c r="L170" i="1"/>
  <c r="L53" i="1"/>
  <c r="Z110" i="1"/>
  <c r="M10" i="6"/>
  <c r="P105" i="1"/>
  <c r="F44" i="1"/>
  <c r="L55" i="1"/>
  <c r="L56" i="1"/>
  <c r="L52" i="1"/>
  <c r="L29" i="1"/>
  <c r="O105" i="1"/>
  <c r="L102" i="1"/>
  <c r="L200" i="1"/>
  <c r="L228" i="1"/>
  <c r="L171" i="1"/>
  <c r="L25" i="1"/>
  <c r="S110" i="1"/>
  <c r="F10" i="6"/>
  <c r="P104" i="1"/>
  <c r="L27" i="1"/>
  <c r="L23" i="1"/>
  <c r="L201" i="1"/>
  <c r="L209" i="1"/>
  <c r="L199" i="1"/>
  <c r="L208" i="1"/>
  <c r="L204" i="1"/>
  <c r="L101" i="1"/>
  <c r="O104" i="1"/>
  <c r="L103" i="1"/>
  <c r="L114" i="1"/>
  <c r="L104" i="1"/>
  <c r="Y110" i="1"/>
  <c r="L10" i="6"/>
  <c r="L119" i="1"/>
  <c r="L178" i="1"/>
  <c r="AQ2" i="7"/>
  <c r="H71" i="1"/>
  <c r="N10" i="6"/>
  <c r="L13" i="6"/>
  <c r="G5" i="10"/>
  <c r="L14" i="6"/>
  <c r="G6" i="10"/>
  <c r="V124" i="1"/>
  <c r="T114" i="1"/>
  <c r="K70" i="1"/>
  <c r="Z128" i="1"/>
  <c r="S120" i="1"/>
  <c r="K83" i="1"/>
  <c r="V111" i="1"/>
  <c r="I11" i="6"/>
  <c r="E3" i="10"/>
  <c r="H84" i="1"/>
  <c r="L149" i="1"/>
  <c r="W119" i="1"/>
  <c r="V125" i="1"/>
  <c r="V120" i="1"/>
  <c r="W116" i="1"/>
  <c r="T120" i="1"/>
  <c r="T126" i="1"/>
  <c r="X110" i="1"/>
  <c r="W117" i="1"/>
  <c r="V117" i="1"/>
  <c r="V128" i="1"/>
  <c r="W124" i="1"/>
  <c r="V126" i="1"/>
  <c r="V118" i="1"/>
  <c r="AN2" i="7"/>
  <c r="I68" i="1"/>
  <c r="CR2" i="7"/>
  <c r="V113" i="1"/>
  <c r="W115" i="1"/>
  <c r="AP2" i="7"/>
  <c r="H152" i="1"/>
  <c r="GJ2" i="7"/>
  <c r="W122" i="1"/>
  <c r="W121" i="1"/>
  <c r="W128" i="1"/>
  <c r="S127" i="1"/>
  <c r="V114" i="1"/>
  <c r="V123" i="1"/>
  <c r="V115" i="1"/>
  <c r="V122" i="1"/>
  <c r="V112" i="1"/>
  <c r="I12" i="6"/>
  <c r="E4" i="10"/>
  <c r="V119" i="1"/>
  <c r="AO2" i="7"/>
  <c r="S116" i="1"/>
  <c r="V131" i="1"/>
  <c r="V121" i="1"/>
  <c r="V116" i="1"/>
  <c r="T118" i="1"/>
  <c r="T113" i="1"/>
  <c r="U113" i="1"/>
  <c r="T131" i="1"/>
  <c r="U131" i="1"/>
  <c r="T121" i="1"/>
  <c r="T112" i="1"/>
  <c r="G12" i="6"/>
  <c r="D4" i="10"/>
  <c r="T115" i="1"/>
  <c r="T124" i="1"/>
  <c r="T117" i="1"/>
  <c r="T122" i="1"/>
  <c r="T125" i="1"/>
  <c r="T119" i="1"/>
  <c r="T116" i="1"/>
  <c r="T111" i="1"/>
  <c r="G11" i="6"/>
  <c r="D3" i="10"/>
  <c r="W126" i="1"/>
  <c r="W111" i="1"/>
  <c r="J11" i="6"/>
  <c r="W123" i="1"/>
  <c r="W112" i="1"/>
  <c r="J12" i="6"/>
  <c r="F4" i="10"/>
  <c r="W120" i="1"/>
  <c r="T123" i="1"/>
  <c r="W114" i="1"/>
  <c r="W118" i="1"/>
  <c r="S125" i="1"/>
  <c r="S121" i="1"/>
  <c r="Z116" i="1"/>
  <c r="Z120" i="1"/>
  <c r="Z122" i="1"/>
  <c r="S123" i="1"/>
  <c r="W125" i="1"/>
  <c r="S118" i="1"/>
  <c r="S113" i="1"/>
  <c r="S115" i="1"/>
  <c r="S126" i="1"/>
  <c r="U110" i="1"/>
  <c r="S114" i="1"/>
  <c r="Z115" i="1"/>
  <c r="Z114" i="1"/>
  <c r="Z124" i="1"/>
  <c r="Z117" i="1"/>
  <c r="Z111" i="1"/>
  <c r="M11" i="6"/>
  <c r="Z121" i="1"/>
  <c r="Q110" i="1"/>
  <c r="Z118" i="1"/>
  <c r="Z119" i="1"/>
  <c r="Z123" i="1"/>
  <c r="Z125" i="1"/>
  <c r="Z126" i="1"/>
  <c r="S111" i="1"/>
  <c r="F11" i="6"/>
  <c r="C3" i="10"/>
  <c r="S122" i="1"/>
  <c r="S119" i="1"/>
  <c r="S112" i="1"/>
  <c r="F12" i="6"/>
  <c r="C4" i="10"/>
  <c r="S124" i="1"/>
  <c r="S117" i="1"/>
  <c r="S131" i="1"/>
  <c r="Y126" i="1"/>
  <c r="Y113" i="1"/>
  <c r="Y121" i="1"/>
  <c r="Y128" i="1"/>
  <c r="Y124" i="1"/>
  <c r="AA110" i="1"/>
  <c r="Y119" i="1"/>
  <c r="Y117" i="1"/>
  <c r="Y120" i="1"/>
  <c r="Y125" i="1"/>
  <c r="Y111" i="1"/>
  <c r="L11" i="6"/>
  <c r="G3" i="10"/>
  <c r="Y114" i="1"/>
  <c r="Y112" i="1"/>
  <c r="L12" i="6"/>
  <c r="G4" i="10"/>
  <c r="Y122" i="1"/>
  <c r="Y118" i="1"/>
  <c r="Y131" i="1"/>
  <c r="Y115" i="1"/>
  <c r="Y123" i="1"/>
  <c r="Y116" i="1"/>
  <c r="P110" i="1"/>
  <c r="J13" i="6"/>
  <c r="F3" i="10"/>
  <c r="N11" i="6"/>
  <c r="H3" i="10"/>
  <c r="Z112" i="1"/>
  <c r="W113" i="1"/>
  <c r="H12" i="6"/>
  <c r="F14" i="6"/>
  <c r="C6" i="10"/>
  <c r="H11" i="6"/>
  <c r="C10" i="6"/>
  <c r="F13" i="6"/>
  <c r="C5" i="10"/>
  <c r="H10" i="6"/>
  <c r="D10" i="6"/>
  <c r="G13" i="6"/>
  <c r="G14" i="6"/>
  <c r="I13" i="6"/>
  <c r="E5" i="10"/>
  <c r="K13" i="6"/>
  <c r="I14" i="6"/>
  <c r="E6" i="10"/>
  <c r="K10" i="6"/>
  <c r="K12" i="6"/>
  <c r="K11" i="6"/>
  <c r="X112" i="1"/>
  <c r="U112" i="1"/>
  <c r="U111" i="1"/>
  <c r="X111" i="1"/>
  <c r="AA111" i="1"/>
  <c r="R110" i="1"/>
  <c r="Q111" i="1"/>
  <c r="R111" i="1"/>
  <c r="Q112" i="1"/>
  <c r="R112" i="1"/>
  <c r="AA112" i="1"/>
  <c r="P111" i="1"/>
  <c r="P113" i="1"/>
  <c r="P131" i="1"/>
  <c r="P112" i="1"/>
  <c r="H14" i="6"/>
  <c r="D6" i="10"/>
  <c r="H13" i="6"/>
  <c r="D5" i="10"/>
  <c r="J14" i="6"/>
  <c r="F5" i="10"/>
  <c r="M12" i="6"/>
  <c r="Z113" i="1"/>
  <c r="X113" i="1"/>
  <c r="W131" i="1"/>
  <c r="D12" i="6"/>
  <c r="E12" i="6"/>
  <c r="D13" i="6"/>
  <c r="E13" i="6"/>
  <c r="D11" i="6"/>
  <c r="E11" i="6"/>
  <c r="C13" i="6"/>
  <c r="E10" i="6"/>
  <c r="C11" i="6"/>
  <c r="C14" i="6"/>
  <c r="C12" i="6"/>
  <c r="K14" i="6"/>
  <c r="F6" i="10"/>
  <c r="M13" i="6"/>
  <c r="H5" i="10"/>
  <c r="H4" i="10"/>
  <c r="AA113" i="1"/>
  <c r="Z131" i="1"/>
  <c r="AA131" i="1"/>
  <c r="Q113" i="1"/>
  <c r="R113" i="1"/>
  <c r="N13" i="6"/>
  <c r="M14" i="6"/>
  <c r="H6" i="10"/>
  <c r="N12" i="6"/>
  <c r="X131" i="1"/>
  <c r="Q131" i="1"/>
  <c r="R131" i="1"/>
  <c r="N14" i="6"/>
  <c r="D14" i="6"/>
  <c r="E14" i="6"/>
</calcChain>
</file>

<file path=xl/sharedStrings.xml><?xml version="1.0" encoding="utf-8"?>
<sst xmlns="http://schemas.openxmlformats.org/spreadsheetml/2006/main" count="1632" uniqueCount="1156">
  <si>
    <t>Colonna di controllo</t>
  </si>
  <si>
    <t>Questionario Nazionale</t>
  </si>
  <si>
    <t>Persona a cui inviare i risultati:</t>
  </si>
  <si>
    <t>E-mail:</t>
  </si>
  <si>
    <t>A.1 Denominazione dell'impresa</t>
  </si>
  <si>
    <t>A.2 Associazione territoriale e/o di categoria</t>
  </si>
  <si>
    <t>A.3 Partita IVA</t>
  </si>
  <si>
    <t>A.5 L'impresa è plurilocalizzata?</t>
  </si>
  <si>
    <t>No</t>
  </si>
  <si>
    <t>Sì</t>
  </si>
  <si>
    <t>A.6 I dati che inserirà nel questionario riguardano:</t>
  </si>
  <si>
    <t>Provincia</t>
  </si>
  <si>
    <t>solo l'unità locale</t>
  </si>
  <si>
    <t>B.1 Numero di lavoratori dipendenti per sesso e tipologia contrattuale</t>
  </si>
  <si>
    <t>Maschi</t>
  </si>
  <si>
    <t>Femmine</t>
  </si>
  <si>
    <t>Indeterminato full-time</t>
  </si>
  <si>
    <t>Indeterminato part-time</t>
  </si>
  <si>
    <t>Determinato full-time</t>
  </si>
  <si>
    <t>Determinato part-time</t>
  </si>
  <si>
    <t>Apprendistato</t>
  </si>
  <si>
    <t>di cui
part-time</t>
  </si>
  <si>
    <t>Dirigenti</t>
  </si>
  <si>
    <t>Quadri</t>
  </si>
  <si>
    <t>Impiegati</t>
  </si>
  <si>
    <t>Intermedi</t>
  </si>
  <si>
    <t>Operai</t>
  </si>
  <si>
    <t>Quadri/Impiegati/ Intermedi</t>
  </si>
  <si>
    <t>Check interno: correzioni per errori presunti</t>
  </si>
  <si>
    <t>Se azienda ha fornito monte ferie /ore lavorate invece che pro-capite</t>
  </si>
  <si>
    <t>Allora pro-capite sarebbe:</t>
  </si>
  <si>
    <t>QII</t>
  </si>
  <si>
    <t>O</t>
  </si>
  <si>
    <t>Ferie</t>
  </si>
  <si>
    <t>Orario</t>
  </si>
  <si>
    <t>Totale</t>
  </si>
  <si>
    <t>Impiegati/Intermedi</t>
  </si>
  <si>
    <t>Qualora fosse disponibile solo un'informazione aggregata, indicare qui sotto il personale a cui si riferiscono i dati 
(es. maschi+femmine; quadri+impiegati).</t>
  </si>
  <si>
    <t>I dati si riferiscono a:</t>
  </si>
  <si>
    <t>Lavoratori*</t>
  </si>
  <si>
    <t>Ore lavorabili</t>
  </si>
  <si>
    <t>Ore lavorate</t>
  </si>
  <si>
    <t>Ore assenza pro-capite</t>
  </si>
  <si>
    <t>1. Infortuni per lavoro e malattie professionali</t>
  </si>
  <si>
    <t>1. Giorni infortuni pro-capite</t>
  </si>
  <si>
    <t>2. Giorni malattia pro-capite</t>
  </si>
  <si>
    <t>3b. Maternità e allattamento</t>
  </si>
  <si>
    <t>3. Congedi retribuiti</t>
  </si>
  <si>
    <t>3. Giorni congedi pro-capite</t>
  </si>
  <si>
    <t>6. Altre assenze non retribuite</t>
  </si>
  <si>
    <t>8a. CIGO</t>
  </si>
  <si>
    <t>8b. CIGS</t>
  </si>
  <si>
    <t>8. Giorni CIG pro-capite</t>
  </si>
  <si>
    <t>8a Di cui CIG in deroga</t>
  </si>
  <si>
    <t>9. Ore di lavoro straordinario</t>
  </si>
  <si>
    <t>9.  Ore straordinario pro-capite</t>
  </si>
  <si>
    <t>10a. Ore di solidarietà (CDS) effettuate nell'anno</t>
  </si>
  <si>
    <t>10b. Lavoratori effettivamente coinvolti nel CDS</t>
  </si>
  <si>
    <t>Tasso di gravità</t>
  </si>
  <si>
    <t>NOTE PER LA COMPILAZIONE DELLA TABELLA C.3</t>
  </si>
  <si>
    <t xml:space="preserve">* Numero medio di lavoratori a tempo indeterminato full-time </t>
  </si>
  <si>
    <t>NO</t>
  </si>
  <si>
    <t>3 Colonne in cui pescano formule della tendina CCNL</t>
  </si>
  <si>
    <t>(Scegliere CCNL principale)</t>
  </si>
  <si>
    <t>ALIMENTARE</t>
  </si>
  <si>
    <t>METALMECCANICO</t>
  </si>
  <si>
    <t>ORAFI E ARGENTIERI</t>
  </si>
  <si>
    <t>TESSILE E ABBIGLIAMENTO</t>
  </si>
  <si>
    <t>CALZATURIERO</t>
  </si>
  <si>
    <t>PELLI, CUOIO E SUCCEDANEI</t>
  </si>
  <si>
    <t>PENNE, MATITE E AFFINI, SPAZZOLE, PENNELLI, SCOPE</t>
  </si>
  <si>
    <t>OMBRELLI-OMBRELLONI</t>
  </si>
  <si>
    <t>OCCHIALI E ARTICOLI INERENTI L'OCCHIALERIA</t>
  </si>
  <si>
    <t>FILIERA ITTICA E RETIFICI</t>
  </si>
  <si>
    <t>LAVANDERIE INDUSTRIALI</t>
  </si>
  <si>
    <t>LEGNO-ARREDAMENTO, BOSCHIVO-FORESTALE</t>
  </si>
  <si>
    <t>CEMENTO, CALCE,GESSO E MALTE</t>
  </si>
  <si>
    <t>LATERIZI, MANUFATTI IN CEMENTO</t>
  </si>
  <si>
    <t>CARTARIO E CARTOTECNICO</t>
  </si>
  <si>
    <t>GRAFICO ED EDITORIALE</t>
  </si>
  <si>
    <t>TROUPES CINEAUDIOVISIVE</t>
  </si>
  <si>
    <t>VIDEOFONOGRAFICI</t>
  </si>
  <si>
    <t>FOTOLABORATORI</t>
  </si>
  <si>
    <t>IMPRESE RADIO TELEVISIVE PRIVATE</t>
  </si>
  <si>
    <t>INDUSTRIA CINEAUDIOVISIVA</t>
  </si>
  <si>
    <t>ESERCIZI TEATRALI</t>
  </si>
  <si>
    <t>ESERCIZI CINEMATOGRAFICI</t>
  </si>
  <si>
    <t>ENTI AUTONOMI LIRICI</t>
  </si>
  <si>
    <t>TEATRI STABILI PUBBLICI E GESTITI DALL'ETI</t>
  </si>
  <si>
    <t>DOPPIAGGIO</t>
  </si>
  <si>
    <t>GENERICI E COMPARSE CINEMATOGRAFICI DIPENDENTI DA CASE DI PRODUZIONE</t>
  </si>
  <si>
    <t>CONCIARIO</t>
  </si>
  <si>
    <t>COIBENTAZIONI TERMO-ACUSTICHE</t>
  </si>
  <si>
    <t>VETRO, LAMPADE E DISPLAY</t>
  </si>
  <si>
    <t>GOMMA-PLASTICA</t>
  </si>
  <si>
    <t>EDILIZIA</t>
  </si>
  <si>
    <t>LAPIDEI</t>
  </si>
  <si>
    <t>MINERARIO</t>
  </si>
  <si>
    <t>PETROLIO - ENERGIA</t>
  </si>
  <si>
    <t>GAS - ACQUA</t>
  </si>
  <si>
    <t>SETTORE ELETTRICO</t>
  </si>
  <si>
    <t>LOGISTICA, TRASPORTO MERCI E SPEDIZIONI</t>
  </si>
  <si>
    <t>IMPIANTI DI TRASPORTO A FUNE</t>
  </si>
  <si>
    <t>GESTIONI AEROPORTUALI E SERVIZI ASSISTENTI A TERRA</t>
  </si>
  <si>
    <t>NAVIGLIO MAGGIORE</t>
  </si>
  <si>
    <t>NAVIGLIO MINORE</t>
  </si>
  <si>
    <t>RIMORCHIATORI</t>
  </si>
  <si>
    <t>CROCIERE</t>
  </si>
  <si>
    <t>ALISCAFI</t>
  </si>
  <si>
    <t>CAPITANI DI LUNGO CORSO AL COMANDO E CAPITANI DI MACCHINA ALLA DIREZIONE</t>
  </si>
  <si>
    <t>SOCIETA' E AZIENDE DI NAVIGAZIONE</t>
  </si>
  <si>
    <t>NAVI LOCATE A SCAFO NUDO E AD ARMATORE STRANIERO</t>
  </si>
  <si>
    <t>MEZZI NAVALI SPECIALI</t>
  </si>
  <si>
    <t>COMANDANTI MEZZI NAVALI SPECIALI</t>
  </si>
  <si>
    <t>UNITA' DI DIPORTO DESTINATE A SCOPI COMMERCIALI</t>
  </si>
  <si>
    <t>SERVIZI ELICOTTERISTICI</t>
  </si>
  <si>
    <t>SERVIZI POSTALI IN APPALTO</t>
  </si>
  <si>
    <t>AREA PORTI</t>
  </si>
  <si>
    <t>AUTOFERROTRANVIERI</t>
  </si>
  <si>
    <t>ATTIVITA' FERROVIARIE</t>
  </si>
  <si>
    <t>IMPRESE PRIVATE DISTRIBUZIONE, RECAPITO, SERVIZI POSTALI</t>
  </si>
  <si>
    <t>POMPE FUNEBRI</t>
  </si>
  <si>
    <t>AUTORIMESSE E AUTONOLEGGIO</t>
  </si>
  <si>
    <t>AUTOSTRADE E TRAFORI IN CONCESSIONE</t>
  </si>
  <si>
    <t>SERVIZI DI PULIZIA E SERVIZI INTEGRATI MULTISERVIZI</t>
  </si>
  <si>
    <t>SERVIZI AMBIENTALI</t>
  </si>
  <si>
    <t>DIPENDENTI DA AGENTI IMMOBILIARI MANDATARI PROFESSIONALI A TITOLO ONEROSO E MEDIATORI CREDITIZI</t>
  </si>
  <si>
    <t>ISTITUTI DI VIGILANZA PRIVATI</t>
  </si>
  <si>
    <t>TERMALE</t>
  </si>
  <si>
    <t>INDUSTRIA TURISTICA</t>
  </si>
  <si>
    <t>TELECOMUNICAZIONI</t>
  </si>
  <si>
    <t>OSPEDALI PRIVATI (PERSONALE NON MEDICO)</t>
  </si>
  <si>
    <t>OSPEDALI PRIVATI (PERSONALE MEDICO)</t>
  </si>
  <si>
    <t>ASSICURAZIONI</t>
  </si>
  <si>
    <t>ISTITUTI FINANZIARI E AZIENDE DI CREDITO</t>
  </si>
  <si>
    <t>COMMERCIO</t>
  </si>
  <si>
    <t>STUDI PROFESSIONALI</t>
  </si>
  <si>
    <t>ISTITUTI PRIVATI DI EDUCAZIONE E ISTRUZIONE</t>
  </si>
  <si>
    <t>PILOTI COLLAUDATORI E SPERIMENTATORI E DI PRODUZIONE DI AZIENDE DI COSTRUZIONI AEROSPAZIALI</t>
  </si>
  <si>
    <t>ALTRO</t>
  </si>
  <si>
    <t>(Scegliere Provincia)</t>
  </si>
  <si>
    <t>Denominazione regione</t>
  </si>
  <si>
    <t>Ripartizione geografica</t>
  </si>
  <si>
    <t>AG - Agrigento</t>
  </si>
  <si>
    <t>AG</t>
  </si>
  <si>
    <t>SICILIA</t>
  </si>
  <si>
    <t>ISOLE</t>
  </si>
  <si>
    <t>CENTRO-SUD</t>
  </si>
  <si>
    <t>AL - Alessandria</t>
  </si>
  <si>
    <t>AL</t>
  </si>
  <si>
    <t>PIEMONTE</t>
  </si>
  <si>
    <t>NORD-OVEST</t>
  </si>
  <si>
    <t>AN - Ancona</t>
  </si>
  <si>
    <t>AN</t>
  </si>
  <si>
    <t>MARCHE</t>
  </si>
  <si>
    <t>CENTRO</t>
  </si>
  <si>
    <t>AO - Valle d'Aosta</t>
  </si>
  <si>
    <t>AO</t>
  </si>
  <si>
    <t>VALLE D'AOSTA</t>
  </si>
  <si>
    <t>AP - Ascoli Piceno</t>
  </si>
  <si>
    <t>AP</t>
  </si>
  <si>
    <t>AQ - L'Aquila</t>
  </si>
  <si>
    <t>AQ</t>
  </si>
  <si>
    <t>ABRUZZO</t>
  </si>
  <si>
    <t>SUD</t>
  </si>
  <si>
    <t>AR - Arezzo</t>
  </si>
  <si>
    <t>AR</t>
  </si>
  <si>
    <t>TOSCANA</t>
  </si>
  <si>
    <t>AT - Asti</t>
  </si>
  <si>
    <t>AT</t>
  </si>
  <si>
    <t>AV - Avellino</t>
  </si>
  <si>
    <t>AV</t>
  </si>
  <si>
    <t>CAMPANIA</t>
  </si>
  <si>
    <t>BA - Bari</t>
  </si>
  <si>
    <t>BA</t>
  </si>
  <si>
    <t>PUGLIA</t>
  </si>
  <si>
    <t>BG - Bergamo</t>
  </si>
  <si>
    <t>BG</t>
  </si>
  <si>
    <t>LOMBARDIA</t>
  </si>
  <si>
    <t>BI - Biella</t>
  </si>
  <si>
    <t>BI</t>
  </si>
  <si>
    <t>BL - Belluno</t>
  </si>
  <si>
    <t>BL</t>
  </si>
  <si>
    <t>VENETO</t>
  </si>
  <si>
    <t>NORD-EST</t>
  </si>
  <si>
    <t>BN - Benevento</t>
  </si>
  <si>
    <t>BN</t>
  </si>
  <si>
    <t>BO - Bologna</t>
  </si>
  <si>
    <t>BO</t>
  </si>
  <si>
    <t>EMILIA-ROMAGNA</t>
  </si>
  <si>
    <t>BR - Brindisi</t>
  </si>
  <si>
    <t>BR</t>
  </si>
  <si>
    <t>BS - Brescia</t>
  </si>
  <si>
    <t>BS</t>
  </si>
  <si>
    <t>BT - Barletta-Andria-Trani</t>
  </si>
  <si>
    <t>BT</t>
  </si>
  <si>
    <t>BZ - Bolzano</t>
  </si>
  <si>
    <t>BZ</t>
  </si>
  <si>
    <t>TRENTINO-ALTO ADIGE</t>
  </si>
  <si>
    <t>CA - Cagliari</t>
  </si>
  <si>
    <t>CA</t>
  </si>
  <si>
    <t>SARDEGNA</t>
  </si>
  <si>
    <t>CB - Campobasso</t>
  </si>
  <si>
    <t>CB</t>
  </si>
  <si>
    <t>MOLISE</t>
  </si>
  <si>
    <t>CE - Caserta</t>
  </si>
  <si>
    <t>CE</t>
  </si>
  <si>
    <t>CH - Chieti</t>
  </si>
  <si>
    <t>CH</t>
  </si>
  <si>
    <t>CL - Caltanissetta</t>
  </si>
  <si>
    <t>CL</t>
  </si>
  <si>
    <t>CN - Cuneo</t>
  </si>
  <si>
    <t>CN</t>
  </si>
  <si>
    <t>CO - Como</t>
  </si>
  <si>
    <t>CO</t>
  </si>
  <si>
    <t>CR - Cremona</t>
  </si>
  <si>
    <t>CR</t>
  </si>
  <si>
    <t>CS - Cosenza</t>
  </si>
  <si>
    <t>CS</t>
  </si>
  <si>
    <t>CALABRIA</t>
  </si>
  <si>
    <t>CT - Catania</t>
  </si>
  <si>
    <t>CT</t>
  </si>
  <si>
    <t>CZ - Catanzaro</t>
  </si>
  <si>
    <t>CZ</t>
  </si>
  <si>
    <t>EN - Enna</t>
  </si>
  <si>
    <t>EN</t>
  </si>
  <si>
    <t>FC - Forlì-Cesena</t>
  </si>
  <si>
    <t>FC</t>
  </si>
  <si>
    <t>FE - Ferrara</t>
  </si>
  <si>
    <t>FE</t>
  </si>
  <si>
    <t>FG - Foggia</t>
  </si>
  <si>
    <t>FG</t>
  </si>
  <si>
    <t>FI - Firenze</t>
  </si>
  <si>
    <t>FI</t>
  </si>
  <si>
    <t>FM - Fermo</t>
  </si>
  <si>
    <t>FM</t>
  </si>
  <si>
    <t>FR - Frosinone</t>
  </si>
  <si>
    <t>FR</t>
  </si>
  <si>
    <t>LAZIO</t>
  </si>
  <si>
    <t>GE - Genova</t>
  </si>
  <si>
    <t>GE</t>
  </si>
  <si>
    <t>LIGURIA</t>
  </si>
  <si>
    <t>GO - Gorizia</t>
  </si>
  <si>
    <t>GO</t>
  </si>
  <si>
    <t>FRIULI-VENEZIA GIULIA</t>
  </si>
  <si>
    <t>GR - Grosseto</t>
  </si>
  <si>
    <t>GR</t>
  </si>
  <si>
    <t>IM - Imperia</t>
  </si>
  <si>
    <t>IM</t>
  </si>
  <si>
    <t>IS - Isernia</t>
  </si>
  <si>
    <t>IS</t>
  </si>
  <si>
    <t>KR - Crotone</t>
  </si>
  <si>
    <t>KR</t>
  </si>
  <si>
    <t>LC - Lecco</t>
  </si>
  <si>
    <t>LC</t>
  </si>
  <si>
    <t>LE - Lecce</t>
  </si>
  <si>
    <t>LE</t>
  </si>
  <si>
    <t>LI - Livorno</t>
  </si>
  <si>
    <t>LI</t>
  </si>
  <si>
    <t>LO - Lodi</t>
  </si>
  <si>
    <t>LO</t>
  </si>
  <si>
    <t>LT - Latina</t>
  </si>
  <si>
    <t>LT</t>
  </si>
  <si>
    <t>LU - Lucca</t>
  </si>
  <si>
    <t>LU</t>
  </si>
  <si>
    <t>MB - Monza e della Brianza</t>
  </si>
  <si>
    <t>MB</t>
  </si>
  <si>
    <t>MC - Macerata</t>
  </si>
  <si>
    <t>MC</t>
  </si>
  <si>
    <t>ME - Messina</t>
  </si>
  <si>
    <t>ME</t>
  </si>
  <si>
    <t>MI - Milano</t>
  </si>
  <si>
    <t>MI</t>
  </si>
  <si>
    <t>MN - Mantova</t>
  </si>
  <si>
    <t>MN</t>
  </si>
  <si>
    <t>MO - Modena</t>
  </si>
  <si>
    <t>MO</t>
  </si>
  <si>
    <t>MS - Massa-Carrara</t>
  </si>
  <si>
    <t>MS</t>
  </si>
  <si>
    <t>MT - Matera</t>
  </si>
  <si>
    <t>MT</t>
  </si>
  <si>
    <t>NA - Napoli</t>
  </si>
  <si>
    <t>NA</t>
  </si>
  <si>
    <t>NO - Novara</t>
  </si>
  <si>
    <t>NU - Nuoro</t>
  </si>
  <si>
    <t>NU</t>
  </si>
  <si>
    <t>OR - Oristano</t>
  </si>
  <si>
    <t>OR</t>
  </si>
  <si>
    <t>PA - Palermo</t>
  </si>
  <si>
    <t>PA</t>
  </si>
  <si>
    <t>PC - Piacenza</t>
  </si>
  <si>
    <t>PC</t>
  </si>
  <si>
    <t>PD - Padova</t>
  </si>
  <si>
    <t>PD</t>
  </si>
  <si>
    <t>PE - Pescara</t>
  </si>
  <si>
    <t>PE</t>
  </si>
  <si>
    <t>PG - Perugia</t>
  </si>
  <si>
    <t>PG</t>
  </si>
  <si>
    <t>UMBRIA</t>
  </si>
  <si>
    <t>PI - Pisa</t>
  </si>
  <si>
    <t>PI</t>
  </si>
  <si>
    <t>PN - Pordenone</t>
  </si>
  <si>
    <t>PN</t>
  </si>
  <si>
    <t>PO - Prato</t>
  </si>
  <si>
    <t>PO</t>
  </si>
  <si>
    <t>PR - Parma</t>
  </si>
  <si>
    <t>PR</t>
  </si>
  <si>
    <t>PT - Pistoia</t>
  </si>
  <si>
    <t>PT</t>
  </si>
  <si>
    <t>PU - Pesaro e Urbino</t>
  </si>
  <si>
    <t>PU</t>
  </si>
  <si>
    <t>PV - Pavia</t>
  </si>
  <si>
    <t>PV</t>
  </si>
  <si>
    <t>PZ - Potenza</t>
  </si>
  <si>
    <t>PZ</t>
  </si>
  <si>
    <t>BASILICATA</t>
  </si>
  <si>
    <t>RA - Ravenna</t>
  </si>
  <si>
    <t>RA</t>
  </si>
  <si>
    <t>RC - Reggio di Calabria</t>
  </si>
  <si>
    <t>RC</t>
  </si>
  <si>
    <t>RE - Reggio nell'Emilia</t>
  </si>
  <si>
    <t>RE</t>
  </si>
  <si>
    <t>RG - Ragusa</t>
  </si>
  <si>
    <t>RG</t>
  </si>
  <si>
    <t>RI - Rieti</t>
  </si>
  <si>
    <t>RI</t>
  </si>
  <si>
    <t>RM - Roma</t>
  </si>
  <si>
    <t>RM</t>
  </si>
  <si>
    <t>RN - Rimini</t>
  </si>
  <si>
    <t>RN</t>
  </si>
  <si>
    <t>RO - Rovigo</t>
  </si>
  <si>
    <t>RO</t>
  </si>
  <si>
    <t>SA - Salerno</t>
  </si>
  <si>
    <t>SA</t>
  </si>
  <si>
    <t>SI - Siena</t>
  </si>
  <si>
    <t>SI</t>
  </si>
  <si>
    <t>SO - Sondrio</t>
  </si>
  <si>
    <t>SO</t>
  </si>
  <si>
    <t>SP - La Spezia</t>
  </si>
  <si>
    <t>SP</t>
  </si>
  <si>
    <t>SR - Siracusa</t>
  </si>
  <si>
    <t>SR</t>
  </si>
  <si>
    <t>SS - Sassari</t>
  </si>
  <si>
    <t>SS</t>
  </si>
  <si>
    <t>SV - Savona</t>
  </si>
  <si>
    <t>SV</t>
  </si>
  <si>
    <t>TA - Taranto</t>
  </si>
  <si>
    <t>TA</t>
  </si>
  <si>
    <t>TE - Teramo</t>
  </si>
  <si>
    <t>TE</t>
  </si>
  <si>
    <t>TN - Trento</t>
  </si>
  <si>
    <t>TN</t>
  </si>
  <si>
    <t>TO - Torino</t>
  </si>
  <si>
    <t>TO</t>
  </si>
  <si>
    <t>TP - Trapani</t>
  </si>
  <si>
    <t>TP</t>
  </si>
  <si>
    <t>TR - Terni</t>
  </si>
  <si>
    <t>TR</t>
  </si>
  <si>
    <t>TS - Trieste</t>
  </si>
  <si>
    <t>TS</t>
  </si>
  <si>
    <t>TV - Treviso</t>
  </si>
  <si>
    <t>TV</t>
  </si>
  <si>
    <t>UD - Udine</t>
  </si>
  <si>
    <t>UD</t>
  </si>
  <si>
    <t>VA - Varese</t>
  </si>
  <si>
    <t>VA</t>
  </si>
  <si>
    <t>VB - Verbano-Cusio-Ossola</t>
  </si>
  <si>
    <t>VB</t>
  </si>
  <si>
    <t>VC - Vercelli</t>
  </si>
  <si>
    <t>VC</t>
  </si>
  <si>
    <t>VE - Venezia</t>
  </si>
  <si>
    <t>VE</t>
  </si>
  <si>
    <t>VI - Vicenza</t>
  </si>
  <si>
    <t>VI</t>
  </si>
  <si>
    <t>VR - Verona</t>
  </si>
  <si>
    <t>VR</t>
  </si>
  <si>
    <t>VT - Viterbo</t>
  </si>
  <si>
    <t>VT</t>
  </si>
  <si>
    <t>VV - Vibo Valentia</t>
  </si>
  <si>
    <t>VV</t>
  </si>
  <si>
    <t>assunti</t>
  </si>
  <si>
    <t>SU - Sud Sardegna</t>
  </si>
  <si>
    <t>SU</t>
  </si>
  <si>
    <t>B.2 Numero di lavoratori DIPENDENTI A TEMPO INDETERMINATO per sesso e inquadramento professionale</t>
  </si>
  <si>
    <t>Totale INDETERMINATO</t>
  </si>
  <si>
    <t>Attenzione: questa tabella è riferita ai soli LAVORATORI A TEMPO INDETERMINATO</t>
  </si>
  <si>
    <t>TOTALE dipendenti</t>
  </si>
  <si>
    <t>- per dimissioni</t>
  </si>
  <si>
    <t>Altro (specificare)</t>
  </si>
  <si>
    <t>Codice Ateco 2007</t>
  </si>
  <si>
    <t>Descrizione</t>
  </si>
  <si>
    <t>03 - Pesca e acquacoltura</t>
  </si>
  <si>
    <t>07 - Estrazione di minerali metalliferi</t>
  </si>
  <si>
    <t>09 - Attività dei servizi di supporto all'estrazione</t>
  </si>
  <si>
    <t>17 - Fabbricazione di carta e di prodotti di carta</t>
  </si>
  <si>
    <t>18 - Stampa e riproduzione di supporti registrati</t>
  </si>
  <si>
    <t>19 - Fabbricazione di coke e prodotti derivanti dalla raffinazione del petrolio</t>
  </si>
  <si>
    <t>20 - Fabbricazione di prodotti chimici</t>
  </si>
  <si>
    <t>21 - Fabbricazione di prodotti farmaceutici di base e di preparati farmaceutici</t>
  </si>
  <si>
    <t>23 - Fabbricazione di altri prodotti della lavorazione di minerali non metalliferi</t>
  </si>
  <si>
    <t>29 - Fabbricazione di autoveicoli, rimorchi e semirimorchi</t>
  </si>
  <si>
    <t>30 - Fabbricazione di altri mezzi di trasporto</t>
  </si>
  <si>
    <t>31 - Fabbricazione di mobili</t>
  </si>
  <si>
    <t>35 - Fornitura di energia elettrica, gas, vapore e aria condizionata</t>
  </si>
  <si>
    <t>36 - Raccolta, trattamento e fornitura di acqua</t>
  </si>
  <si>
    <t>37 - Gestione delle reti fognarie</t>
  </si>
  <si>
    <t>39 - Attività di risanamento e altri servizi di gestione dei rifiuti</t>
  </si>
  <si>
    <t>42 - Ingegneria civile</t>
  </si>
  <si>
    <t>43 - Lavori di costruzione specializzati</t>
  </si>
  <si>
    <t>49 - Trasporto terrestre e trasporto mediante condotte</t>
  </si>
  <si>
    <t>51 - Trasporto aereo</t>
  </si>
  <si>
    <t>58 - Attività editoriali</t>
  </si>
  <si>
    <t>61 - Telecomunicazioni</t>
  </si>
  <si>
    <t>66 - Attività ausiliarie dei servizi finanziari e delle attività assicurative</t>
  </si>
  <si>
    <t>68 - Attività immobiliari</t>
  </si>
  <si>
    <t>72 - Ricerca scientifica e sviluppo</t>
  </si>
  <si>
    <t>74 - Altre attività professionali, scientifiche e tecniche</t>
  </si>
  <si>
    <t>75 - Servizi veterinari</t>
  </si>
  <si>
    <t>77 - Attività di noleggio e leasing operativo</t>
  </si>
  <si>
    <t>84 - Amministrazione pubblica e difesa; assicurazione sociale obbligatoria</t>
  </si>
  <si>
    <t>97 - Attività di famiglie e convivenze come datori di lavoro per personale domestico</t>
  </si>
  <si>
    <t>Riga</t>
  </si>
  <si>
    <t>A.4.2 Codice Ateco attività principale</t>
  </si>
  <si>
    <r>
      <rPr>
        <vertAlign val="superscript"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 xml:space="preserve"> Ex-festività, riduzioni di orario di lavoro.</t>
    </r>
  </si>
  <si>
    <r>
      <t xml:space="preserve">di cui </t>
    </r>
    <r>
      <rPr>
        <b/>
        <sz val="12"/>
        <color rgb="FF008000"/>
        <rFont val="Arial"/>
        <family val="2"/>
      </rPr>
      <t>MINUTI SETTIMANALI</t>
    </r>
    <r>
      <rPr>
        <sz val="10"/>
        <rFont val="Arial"/>
        <family val="2"/>
      </rPr>
      <t xml:space="preserve"> di pause retribuite per lavoratore a settimana
(</t>
    </r>
    <r>
      <rPr>
        <b/>
        <sz val="12"/>
        <color rgb="FF008000"/>
        <rFont val="Arial"/>
        <family val="2"/>
      </rPr>
      <t>es.</t>
    </r>
    <r>
      <rPr>
        <b/>
        <sz val="12"/>
        <color theme="6" tint="-0.249977111117893"/>
        <rFont val="Arial"/>
        <family val="2"/>
      </rPr>
      <t xml:space="preserve"> </t>
    </r>
    <r>
      <rPr>
        <sz val="10"/>
        <rFont val="Arial"/>
        <family val="2"/>
      </rPr>
      <t xml:space="preserve">10 minuti per 5 giorni = </t>
    </r>
    <r>
      <rPr>
        <b/>
        <sz val="12"/>
        <color rgb="FF008000"/>
        <rFont val="Arial"/>
        <family val="2"/>
      </rPr>
      <t>50 minuti</t>
    </r>
    <r>
      <rPr>
        <sz val="10"/>
        <rFont val="Arial"/>
        <family val="2"/>
      </rPr>
      <t xml:space="preserve"> alla settimana)</t>
    </r>
  </si>
  <si>
    <t>Punto 3: indicare le ore di assenza per congedi parentali (es. maternità obbligatoria e facoltativa, allattamento) e matrimoniali.</t>
  </si>
  <si>
    <t>8. CIG o Fondi di solidarietà (es. FIS)</t>
  </si>
  <si>
    <t>2a. di cui per carenza</t>
  </si>
  <si>
    <t>2. Malattie non professionali</t>
  </si>
  <si>
    <t>…...........................................................................</t>
  </si>
  <si>
    <r>
      <rPr>
        <b/>
        <sz val="10"/>
        <rFont val="Arial"/>
        <family val="2"/>
      </rPr>
      <t>C.2</t>
    </r>
    <r>
      <rPr>
        <sz val="10"/>
        <rFont val="Arial"/>
        <family val="2"/>
      </rPr>
      <t xml:space="preserve"> </t>
    </r>
    <r>
      <rPr>
        <b/>
        <sz val="12"/>
        <color rgb="FF0000FF"/>
        <rFont val="Arial"/>
        <family val="2"/>
      </rPr>
      <t>ORARIO SETTIMANALE</t>
    </r>
    <r>
      <rPr>
        <sz val="10"/>
        <rFont val="Arial"/>
        <family val="2"/>
      </rPr>
      <t xml:space="preserve"> per lavoratore da CCNL,
al lordo delle pause retribuite (</t>
    </r>
    <r>
      <rPr>
        <b/>
        <sz val="12"/>
        <color rgb="FF0000FF"/>
        <rFont val="Arial"/>
        <family val="2"/>
      </rPr>
      <t>es. 40 ore a settimana</t>
    </r>
    <r>
      <rPr>
        <sz val="10"/>
        <rFont val="Arial"/>
        <family val="2"/>
      </rPr>
      <t>; 37,5 ore; ecc.)</t>
    </r>
  </si>
  <si>
    <t>Le confermiamo di aver ricevuto il questionario che ci ha gentilmente compilato.</t>
  </si>
  <si>
    <r>
      <t xml:space="preserve">Vogliamo ringraziarla per l’indispensabile collaborazione che ci ha prestato e le restituiamo - sulla base dei dati che ha inserito - un quadro sintetico della situazione della sua azienda per quanto riguarda </t>
    </r>
    <r>
      <rPr>
        <b/>
        <sz val="11"/>
        <color theme="3"/>
        <rFont val="Arial"/>
        <family val="2"/>
      </rPr>
      <t>ore lavorate</t>
    </r>
    <r>
      <rPr>
        <sz val="11"/>
        <color theme="3"/>
        <rFont val="Arial"/>
        <family val="2"/>
      </rPr>
      <t xml:space="preserve"> e </t>
    </r>
    <r>
      <rPr>
        <b/>
        <sz val="11"/>
        <color theme="3"/>
        <rFont val="Arial"/>
        <family val="2"/>
      </rPr>
      <t>tassi di assenza</t>
    </r>
    <r>
      <rPr>
        <sz val="11"/>
        <color theme="3"/>
        <rFont val="Arial"/>
        <family val="2"/>
      </rPr>
      <t>:</t>
    </r>
  </si>
  <si>
    <t>Rimaniamo a disposizione per ogni chiarimento sui numeri contenuti nella tabella.</t>
  </si>
  <si>
    <t>Con i migliori saluti.</t>
  </si>
  <si>
    <t>PER LE ASSOCIAZIONI: Metodo di calcolo del tasso di gravità</t>
  </si>
  <si>
    <t>Elementi per il calcolo:</t>
  </si>
  <si>
    <t>Esempio</t>
  </si>
  <si>
    <t xml:space="preserve">   giorni dell'anno</t>
  </si>
  <si>
    <t xml:space="preserve">   sabati e domeniche</t>
  </si>
  <si>
    <t xml:space="preserve">   giorni di ferie e P.A.R.</t>
  </si>
  <si>
    <t xml:space="preserve">   orario settimanale</t>
  </si>
  <si>
    <t xml:space="preserve">   pause retribuite per settimana (in minuti)</t>
  </si>
  <si>
    <t xml:space="preserve">   ore di CIG (pro-capite)</t>
  </si>
  <si>
    <t>1. Infortuni sul lavoro e malattie professionali</t>
  </si>
  <si>
    <t xml:space="preserve">4. Altri permessi retribuiti </t>
  </si>
  <si>
    <t xml:space="preserve">5. Assenze per sciopero </t>
  </si>
  <si>
    <t xml:space="preserve">7. Ore di assemblea </t>
  </si>
  <si>
    <r>
      <rPr>
        <b/>
        <i/>
        <u/>
        <sz val="11"/>
        <rFont val="Arial"/>
        <family val="2"/>
      </rPr>
      <t>Ore di assenza pro-capite</t>
    </r>
    <r>
      <rPr>
        <b/>
        <i/>
        <sz val="11"/>
        <rFont val="Arial"/>
        <family val="2"/>
      </rPr>
      <t xml:space="preserve"> (totale):</t>
    </r>
  </si>
  <si>
    <r>
      <t>Tasso di gravità</t>
    </r>
    <r>
      <rPr>
        <sz val="11"/>
        <color theme="1"/>
        <rFont val="Arial"/>
        <family val="2"/>
      </rPr>
      <t xml:space="preserve">: Ore di assenza in % delle ore lavorabili = </t>
    </r>
  </si>
  <si>
    <t>cessati (dimessi, pensionati, licenziati, con contratti terminati, ...)</t>
  </si>
  <si>
    <t>N.B. non vanno conteggiate le variazioni che riguardino lo stesso lavoratore (es. i rinnovi/proroghe di contratti a tempo determinato o le trasformazioni da tempo determinato a tempo indeterminato)</t>
  </si>
  <si>
    <r>
      <t xml:space="preserve">I dati in questa tabella vanno forniti </t>
    </r>
    <r>
      <rPr>
        <b/>
        <i/>
        <u/>
        <sz val="11"/>
        <color theme="1"/>
        <rFont val="Arial"/>
        <family val="2"/>
      </rPr>
      <t>per lavoratore (dati medi)</t>
    </r>
  </si>
  <si>
    <r>
      <t xml:space="preserve">Le informazioni richieste in questa sezione si riferiscono al solo personale dipendente </t>
    </r>
    <r>
      <rPr>
        <b/>
        <i/>
        <u/>
        <sz val="10"/>
        <color theme="1"/>
        <rFont val="Arial"/>
        <family val="2"/>
      </rPr>
      <t>A TEMPO INDETERMINATO FULL-TIME</t>
    </r>
  </si>
  <si>
    <t>Nessuna azione specifica</t>
  </si>
  <si>
    <t>Ricorso a servizi esterni (es. collaborazioni, consulenti, ecc.)</t>
  </si>
  <si>
    <t>Inserimento in organico di personale qualificato proveniente da altri Paesi</t>
  </si>
  <si>
    <t>In questo periodo l’azienda non sta effettuando ricerche</t>
  </si>
  <si>
    <t>Allargamento del bacino di ricerca di nuovo personale (in termini di area geografica o di metodologie di ricerca)</t>
  </si>
  <si>
    <t>2a. di cui: per carenza (inferiore a 3 giorni di malattia degli operai)</t>
  </si>
  <si>
    <t>Punto 2: indicare le ore di assenza per: malattia non professionale; infortuni extra-lavorativi; cure termali non in conto ferie; casi di malattia che determinano un'anticipazione o prolungamento del periodo di gravidanza o puerperio.</t>
  </si>
  <si>
    <r>
      <t xml:space="preserve">F.1 L'impresa </t>
    </r>
    <r>
      <rPr>
        <b/>
        <u/>
        <sz val="10"/>
        <rFont val="Arial"/>
        <family val="2"/>
      </rPr>
      <t>attualmente</t>
    </r>
    <r>
      <rPr>
        <b/>
        <sz val="10"/>
        <rFont val="Arial"/>
        <family val="2"/>
      </rPr>
      <t xml:space="preserve"> applica un contratto aziendale, cioè firmato con RSU/RSA o rappresentanze territoriali?</t>
    </r>
  </si>
  <si>
    <t>- per uscita incentivata</t>
  </si>
  <si>
    <t xml:space="preserve">sul totale di </t>
  </si>
  <si>
    <r>
      <t xml:space="preserve">Le informazioni richieste in questa sezione si riferiscono al solo </t>
    </r>
    <r>
      <rPr>
        <b/>
        <i/>
        <u/>
        <sz val="10"/>
        <rFont val="Arial"/>
        <family val="2"/>
      </rPr>
      <t>personale NON DIRIGENZIALE</t>
    </r>
  </si>
  <si>
    <t>Attività di formazione rivolte al personale, diversa da quella obbligatoria</t>
  </si>
  <si>
    <t>Operai / Impiegati / Intermedi</t>
  </si>
  <si>
    <t>di cui cessati:</t>
  </si>
  <si>
    <t>Punti 1-7: indicare il numero complessivo di ore perse per motivo di assenza, per qualifica e per sesso.</t>
  </si>
  <si>
    <t>Fine questionario</t>
  </si>
  <si>
    <t>Fino a 1 giorno alla settimana (o fino a 4 giorni al mese)</t>
  </si>
  <si>
    <t>4a.</t>
  </si>
  <si>
    <t>6. Giorni altre assenze nr pro-capite</t>
  </si>
  <si>
    <t xml:space="preserve">4a.di cui </t>
  </si>
  <si>
    <t>5. Altri permessi retribuiti</t>
  </si>
  <si>
    <t>4. Permessi Legge 104</t>
  </si>
  <si>
    <t>7. Assenze per sciopero</t>
  </si>
  <si>
    <t>Sì, per competenze manageriali</t>
  </si>
  <si>
    <t>Sì, per mansioni manuali (es. operai, turnisti)</t>
  </si>
  <si>
    <r>
      <t xml:space="preserve">Sì, per competenze trasversali (cd. </t>
    </r>
    <r>
      <rPr>
        <i/>
        <sz val="10"/>
        <color theme="1"/>
        <rFont val="Arial"/>
        <family val="2"/>
      </rPr>
      <t>soft skills</t>
    </r>
    <r>
      <rPr>
        <sz val="10"/>
        <color theme="1"/>
        <rFont val="Arial"/>
        <family val="2"/>
      </rPr>
      <t>)</t>
    </r>
  </si>
  <si>
    <r>
      <t xml:space="preserve">Punto 2a: </t>
    </r>
    <r>
      <rPr>
        <u/>
        <sz val="9"/>
        <rFont val="Arial"/>
        <family val="2"/>
      </rPr>
      <t>solo per gli operai</t>
    </r>
    <r>
      <rPr>
        <sz val="9"/>
        <rFont val="Arial"/>
        <family val="2"/>
      </rPr>
      <t>, del totale indicato al punto 2, indicare le ore di assenza per malattia rientranti nel periodo di "carenza", ovvero nei primi tre giorni di malattia non indennizzati da INPS.</t>
    </r>
  </si>
  <si>
    <t>Punto 5: indicare le ore di assenza per permessi sindacali (aziendali, provinciali, nazionali), per ore di assemblea e per tutti i permessi per visite mediche e altri motivi retribuiti, non ricomprese nelle righe precedenti. In tali permessi non rientrano quelli goduti a fronte di riduzione di orario di lavoro (R.O.L.) di cui al punto C.1.</t>
  </si>
  <si>
    <t>Punto 6: indicare le ore di assenza per: congedi parentali non retribuiti; permessi non retribuiti; astensioni facoltative per maternità non retribuite; ecc.</t>
  </si>
  <si>
    <t>4. Giorni Permessi 104 pro-capite</t>
  </si>
  <si>
    <t>5. Giorni altri permessi retr pro-capite</t>
  </si>
  <si>
    <t>7. Giorni sciopero pro-capite</t>
  </si>
  <si>
    <t>n. lavoratori che hanno convertito</t>
  </si>
  <si>
    <t>% del premio mediamente convertita in welfare</t>
  </si>
  <si>
    <r>
      <t xml:space="preserve">E.1 Nelle politiche di assunzione l’azienda riscontra significative difficoltà di reperimento di personale? Se sì, per quali competenze/mansioni principalmente? </t>
    </r>
    <r>
      <rPr>
        <sz val="10"/>
        <color theme="1"/>
        <rFont val="Arial"/>
        <family val="2"/>
      </rPr>
      <t>(massimo due risposte)</t>
    </r>
  </si>
  <si>
    <t>Fino a 2 giorni alla settimana (o fino a 8 giorni al mese)</t>
  </si>
  <si>
    <t>C011</t>
  </si>
  <si>
    <t>C021</t>
  </si>
  <si>
    <t>D014</t>
  </si>
  <si>
    <t>D121</t>
  </si>
  <si>
    <t>D111</t>
  </si>
  <si>
    <t>D241</t>
  </si>
  <si>
    <t>D271</t>
  </si>
  <si>
    <t>D0L1</t>
  </si>
  <si>
    <t>E012</t>
  </si>
  <si>
    <t>E071</t>
  </si>
  <si>
    <t>B011</t>
  </si>
  <si>
    <t>B371</t>
  </si>
  <si>
    <t>F012</t>
  </si>
  <si>
    <t>F041</t>
  </si>
  <si>
    <t>B012</t>
  </si>
  <si>
    <t>B132</t>
  </si>
  <si>
    <t>B122</t>
  </si>
  <si>
    <t>B282</t>
  </si>
  <si>
    <t>B254</t>
  </si>
  <si>
    <t>K321</t>
  </si>
  <si>
    <t>K051</t>
  </si>
  <si>
    <t>I100</t>
  </si>
  <si>
    <t>I911</t>
  </si>
  <si>
    <t>I810</t>
  </si>
  <si>
    <t>I8C2</t>
  </si>
  <si>
    <t>I5G1</t>
  </si>
  <si>
    <t>I022</t>
  </si>
  <si>
    <t>I320</t>
  </si>
  <si>
    <t>IC35</t>
  </si>
  <si>
    <t>K511</t>
  </si>
  <si>
    <t>K541</t>
  </si>
  <si>
    <t>K411</t>
  </si>
  <si>
    <t>T011</t>
  </si>
  <si>
    <t>T012</t>
  </si>
  <si>
    <t>T231</t>
  </si>
  <si>
    <t>I391</t>
  </si>
  <si>
    <t>B101</t>
  </si>
  <si>
    <t>D411</t>
  </si>
  <si>
    <t>F051</t>
  </si>
  <si>
    <t>F032</t>
  </si>
  <si>
    <t>F021</t>
  </si>
  <si>
    <t>G022</t>
  </si>
  <si>
    <t>G011</t>
  </si>
  <si>
    <t>G121</t>
  </si>
  <si>
    <t>G131</t>
  </si>
  <si>
    <t>G161</t>
  </si>
  <si>
    <t>G111</t>
  </si>
  <si>
    <t>V212</t>
  </si>
  <si>
    <t>HV17</t>
  </si>
  <si>
    <t>H05B</t>
  </si>
  <si>
    <t>K461</t>
  </si>
  <si>
    <t>G091</t>
  </si>
  <si>
    <t>G511</t>
  </si>
  <si>
    <t>G421</t>
  </si>
  <si>
    <t>I192</t>
  </si>
  <si>
    <t>J121</t>
  </si>
  <si>
    <t>J241</t>
  </si>
  <si>
    <t>H011</t>
  </si>
  <si>
    <t>H445</t>
  </si>
  <si>
    <t>I8A2</t>
  </si>
  <si>
    <t>G321</t>
  </si>
  <si>
    <t>G211</t>
  </si>
  <si>
    <t>G310</t>
  </si>
  <si>
    <t xml:space="preserve">   lavoratori al 31.12.2024</t>
  </si>
  <si>
    <t>Lavoratori al 31.12.2024</t>
  </si>
  <si>
    <t>Sab+Dom</t>
  </si>
  <si>
    <t>Festività</t>
  </si>
  <si>
    <t>Santo Patrono</t>
  </si>
  <si>
    <t>Giorni nell'anno</t>
  </si>
  <si>
    <t>Sì, per competenze tecniche (manutenzione, installazione e tecnologie, produzione, logistica, informatica di base, ecc.)</t>
  </si>
  <si>
    <t>Sì, per competenze digitali (progettazione, prototipazione, sviluppo infrastrutture digitali, sviluppo e gestione algoritmi, analisi dei dati, ecc.)</t>
  </si>
  <si>
    <r>
      <t xml:space="preserve">E.2 Se l’impresa sta riscontrando mancanza/insufficienza di competenze ritenute necessarie in azienda, quali azioni sta compiendo? </t>
    </r>
    <r>
      <rPr>
        <sz val="10"/>
        <color theme="1"/>
        <rFont val="Arial"/>
        <family val="2"/>
      </rPr>
      <t>(possibili più risposte)</t>
    </r>
  </si>
  <si>
    <t>Partecipazione a partenariati pubblico-privati per formazione specialistica finanziata (es. Patti Territoriali)</t>
  </si>
  <si>
    <r>
      <t xml:space="preserve">E.2-bis A che livello l'azienda è stata coinvolta in programmi educativi? </t>
    </r>
    <r>
      <rPr>
        <sz val="10"/>
        <color theme="1"/>
        <rFont val="Arial"/>
        <family val="2"/>
      </rPr>
      <t>(possibili più risposte)</t>
    </r>
  </si>
  <si>
    <t>Scuole primarie / secondarie di primo grado (per orientamento di base o visite aziendali)</t>
  </si>
  <si>
    <t>Coinvolgimento diretto dell’azienda in programmi educativi sul territorio (es. ITS Academy, alternanza scuola-lavoro / PCTO)</t>
  </si>
  <si>
    <t>ITS Academy (per governance, didattica, tirocini, visite aziendali)</t>
  </si>
  <si>
    <t>No, non siamo interessati a utilizzarla</t>
  </si>
  <si>
    <t>3 o più giorni alla settimana (12 o più giorni al mese)</t>
  </si>
  <si>
    <t>Non ancora, ma stiamo valutando l'adozione di soluzioni di Intelligenza Artificiale (es. fase di analisi o ricerca di tecnologie e fornitori, analisi di fattibilità)</t>
  </si>
  <si>
    <t>Sì, abbiamo adottato e utilizziamo regolarmente strumenti di Intelligenza Artificiale nelle attività aziendali (es. automazione dei processi, analisi dati, chatbot per il supporto clienti, marketing, logistica) o ne stiamo sperimentando l'adozione (es. progetti pilota, test su processi chiave)</t>
  </si>
  <si>
    <t>Ricerca e assunzione di personale con competenze specifiche in ambito IA</t>
  </si>
  <si>
    <t>Formazione del personale interno per sviluppare competenze sull’uso dell’IA</t>
  </si>
  <si>
    <t>Ricorso a consulenti o fornitori esterni per l’adozione dell’IA</t>
  </si>
  <si>
    <t>Mancanza di informazioni chiare sulle opportunità offerte dall’IA</t>
  </si>
  <si>
    <t>Mancanza di competenze interne</t>
  </si>
  <si>
    <t>Resistenza al cambiamento da parte del personale</t>
  </si>
  <si>
    <t>Costi elevati delle tecnologie o dei servizi</t>
  </si>
  <si>
    <t>Complessità tecnica nell’integrazione dei sistemi</t>
  </si>
  <si>
    <t>Sicurezza e privacy dei dati</t>
  </si>
  <si>
    <t>PESCA MARITTIMA</t>
  </si>
  <si>
    <t>CHIMICO-FARMACEUTICO</t>
  </si>
  <si>
    <t>PIASTRELLE DI CERAMICA</t>
  </si>
  <si>
    <t>SOMMINISTRAZIONE DI LAVORO</t>
  </si>
  <si>
    <t>A.4.1   CCNL</t>
  </si>
  <si>
    <t>E)   CAPITALE UMANO  e  INTELLIGENZA ARTIFICIALE</t>
  </si>
  <si>
    <t>F)   POLITICHE AZIENDALI</t>
  </si>
  <si>
    <r>
      <t xml:space="preserve">D)   LAVORO AGILE / </t>
    </r>
    <r>
      <rPr>
        <b/>
        <i/>
        <sz val="14"/>
        <rFont val="Arial"/>
        <family val="2"/>
      </rPr>
      <t>SMART WORKING</t>
    </r>
  </si>
  <si>
    <t>C)   ORARI E ASSENZE DAL LAVORO</t>
  </si>
  <si>
    <t xml:space="preserve">B)   STRUTTURA E DINAMICA DELL'OCCUPAZIONE </t>
  </si>
  <si>
    <t>A)   INFORMAZIONI GENERALI SULL'IMPRESA</t>
  </si>
  <si>
    <t>cod cnel</t>
  </si>
  <si>
    <t>01</t>
  </si>
  <si>
    <t>02</t>
  </si>
  <si>
    <t>03</t>
  </si>
  <si>
    <t>05</t>
  </si>
  <si>
    <t>06</t>
  </si>
  <si>
    <t>07</t>
  </si>
  <si>
    <t>08</t>
  </si>
  <si>
    <t>09</t>
  </si>
  <si>
    <r>
      <t xml:space="preserve">Università (per didattica, ricerca, terza missione, </t>
    </r>
    <r>
      <rPr>
        <i/>
        <sz val="10"/>
        <color theme="1"/>
        <rFont val="Arial"/>
        <family val="2"/>
      </rPr>
      <t>placement</t>
    </r>
    <r>
      <rPr>
        <sz val="10"/>
        <color theme="1"/>
        <rFont val="Arial"/>
        <family val="2"/>
      </rPr>
      <t>)</t>
    </r>
  </si>
  <si>
    <t>…….............................................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</si>
  <si>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</si>
  <si>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</si>
  <si>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</si>
  <si>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</si>
  <si>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</si>
  <si>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</si>
  <si>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</si>
  <si>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</si>
  <si>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</si>
  <si>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</si>
  <si>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</si>
  <si>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</si>
  <si>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</si>
  <si>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</si>
  <si>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</si>
  <si>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</si>
  <si>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</si>
  <si>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</si>
  <si>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</si>
  <si>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</si>
  <si>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</si>
  <si>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</si>
  <si>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</si>
  <si>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</si>
  <si>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35</t>
  </si>
  <si>
    <t>36</t>
  </si>
  <si>
    <t>37</t>
  </si>
  <si>
    <t>38</t>
  </si>
  <si>
    <t>39</t>
  </si>
  <si>
    <t>41</t>
  </si>
  <si>
    <t>42</t>
  </si>
  <si>
    <t>43</t>
  </si>
  <si>
    <t>46</t>
  </si>
  <si>
    <t>47</t>
  </si>
  <si>
    <t>49</t>
  </si>
  <si>
    <t>50</t>
  </si>
  <si>
    <t>51</t>
  </si>
  <si>
    <t>52</t>
  </si>
  <si>
    <t>53</t>
  </si>
  <si>
    <t>55</t>
  </si>
  <si>
    <t>56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</si>
  <si>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</si>
  <si>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</si>
  <si>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</si>
  <si>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</si>
  <si>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</si>
  <si>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</si>
  <si>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</si>
  <si>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</si>
  <si>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</si>
  <si>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68</t>
  </si>
  <si>
    <t>69</t>
  </si>
  <si>
    <t>70</t>
  </si>
  <si>
    <t>71</t>
  </si>
  <si>
    <t>72</t>
  </si>
  <si>
    <t>73</t>
  </si>
  <si>
    <t>74</t>
  </si>
  <si>
    <t>75</t>
  </si>
  <si>
    <t>77</t>
  </si>
  <si>
    <t>78</t>
  </si>
  <si>
    <t>79</t>
  </si>
  <si>
    <t>80</t>
  </si>
  <si>
    <t>81</t>
  </si>
  <si>
    <t>82</t>
  </si>
  <si>
    <t>84</t>
  </si>
  <si>
    <t>85</t>
  </si>
  <si>
    <t>86</t>
  </si>
  <si>
    <t>87</t>
  </si>
  <si>
    <t>88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</si>
  <si>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</si>
  <si>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</si>
  <si>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</si>
  <si>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</si>
  <si>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</si>
  <si>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</si>
  <si>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</si>
  <si>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</si>
  <si>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</si>
  <si>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</si>
  <si>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Indagine Confindustria sul lavoro del 2026</t>
  </si>
  <si>
    <t>Lavoratori al 31.12.2025</t>
  </si>
  <si>
    <r>
      <t xml:space="preserve">B.3 Indicare il numero di </t>
    </r>
    <r>
      <rPr>
        <b/>
        <u/>
        <sz val="10"/>
        <rFont val="Arial"/>
        <family val="2"/>
      </rPr>
      <t>dipendenti</t>
    </r>
    <r>
      <rPr>
        <b/>
        <sz val="10"/>
        <rFont val="Arial"/>
        <family val="2"/>
      </rPr>
      <t xml:space="preserve"> che nel corso del 2025 sono stati:  </t>
    </r>
  </si>
  <si>
    <t>Sulla base delle informazioni fornite, nel 2025 il turnover è stato pari a:</t>
  </si>
  <si>
    <r>
      <rPr>
        <b/>
        <sz val="10"/>
        <rFont val="Arial"/>
        <family val="2"/>
      </rPr>
      <t>C.1</t>
    </r>
    <r>
      <rPr>
        <sz val="10"/>
        <rFont val="Arial"/>
        <family val="2"/>
      </rPr>
      <t xml:space="preserve"> </t>
    </r>
    <r>
      <rPr>
        <b/>
        <sz val="12"/>
        <color rgb="FFC00000"/>
        <rFont val="Arial"/>
        <family val="2"/>
      </rPr>
      <t>GIORNI</t>
    </r>
    <r>
      <rPr>
        <sz val="10"/>
        <rFont val="Arial"/>
        <family val="2"/>
      </rPr>
      <t xml:space="preserve"> di ferie, P.A.R.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e permessi per banca ore e conto ore per lavoratore effettivamente goduti nel 2025 (</t>
    </r>
    <r>
      <rPr>
        <b/>
        <sz val="12"/>
        <color rgb="FFC00000"/>
        <rFont val="Arial"/>
        <family val="2"/>
      </rPr>
      <t>es. 20 + 4 + 9 = 33 giorni</t>
    </r>
    <r>
      <rPr>
        <sz val="10"/>
        <rFont val="Arial"/>
        <family val="2"/>
      </rPr>
      <t>)</t>
    </r>
  </si>
  <si>
    <r>
      <t xml:space="preserve">C.3 </t>
    </r>
    <r>
      <rPr>
        <b/>
        <u/>
        <sz val="11"/>
        <color theme="1"/>
        <rFont val="Arial"/>
        <family val="2"/>
      </rPr>
      <t>MONTE ORE</t>
    </r>
    <r>
      <rPr>
        <b/>
        <sz val="11"/>
        <color theme="1"/>
        <rFont val="Arial"/>
        <family val="2"/>
      </rPr>
      <t xml:space="preserve"> DI ASSENZA, CIG E STRAORDINARIO NEL 2025
</t>
    </r>
    <r>
      <rPr>
        <sz val="11"/>
        <color theme="1"/>
        <rFont val="Arial"/>
        <family val="2"/>
      </rPr>
      <t xml:space="preserve">(fornire il </t>
    </r>
    <r>
      <rPr>
        <b/>
        <u/>
        <sz val="11"/>
        <color theme="1"/>
        <rFont val="Arial"/>
        <family val="2"/>
      </rPr>
      <t>numero totale di ore di assenza</t>
    </r>
    <r>
      <rPr>
        <sz val="11"/>
        <color theme="1"/>
        <rFont val="Arial"/>
        <family val="2"/>
      </rPr>
      <t xml:space="preserve"> effettuate dai lavoratori </t>
    </r>
    <r>
      <rPr>
        <u/>
        <sz val="11"/>
        <color theme="1"/>
        <rFont val="Arial"/>
        <family val="2"/>
      </rPr>
      <t>a tempo indeterminato full-time</t>
    </r>
    <r>
      <rPr>
        <sz val="11"/>
        <color theme="1"/>
        <rFont val="Arial"/>
        <family val="2"/>
      </rPr>
      <t xml:space="preserve"> nel corso del 2025)</t>
    </r>
  </si>
  <si>
    <t>Punto 8: indicare il numero complessivo di ore di CIG (CIGO + CIGS + CIG in deroga) o Fondi di solidarietà (es. FIS) cui l'azienda ha fatto ricorso nel 2025.</t>
  </si>
  <si>
    <t>Punto 9: indicare il numero complessivo di ore di lavoro straordinario prestate nel 2025 eccedenti il normale orario contrattuale.</t>
  </si>
  <si>
    <t>TOTALE DIPENDENTI coinvolti in smart-working nel 2025</t>
  </si>
  <si>
    <r>
      <t xml:space="preserve">dipendenti in forza
a fine 2025 (da </t>
    </r>
    <r>
      <rPr>
        <b/>
        <i/>
        <sz val="10"/>
        <color rgb="FFBF5B09"/>
        <rFont val="Arial"/>
        <family val="2"/>
      </rPr>
      <t xml:space="preserve">B.1)
</t>
    </r>
    <r>
      <rPr>
        <i/>
        <sz val="10"/>
        <color rgb="FFBF5B09"/>
        <rFont val="Arial"/>
        <family val="2"/>
      </rPr>
      <t xml:space="preserve">al netto dirigenti (da </t>
    </r>
    <r>
      <rPr>
        <b/>
        <i/>
        <sz val="10"/>
        <color rgb="FFBF5B09"/>
        <rFont val="Arial"/>
        <family val="2"/>
      </rPr>
      <t>B.2</t>
    </r>
    <r>
      <rPr>
        <i/>
        <sz val="10"/>
        <color rgb="FFBF5B09"/>
        <rFont val="Arial"/>
        <family val="2"/>
      </rPr>
      <t>)</t>
    </r>
  </si>
  <si>
    <t>formazione scuola-lavoro (ex-PCTO)</t>
  </si>
  <si>
    <t>docenze tecniche</t>
  </si>
  <si>
    <t>visite aziendali</t>
  </si>
  <si>
    <t>accordi di partenariato 4+2</t>
  </si>
  <si>
    <t>Scuole secondarie di secondo grado e/o IeFP</t>
  </si>
  <si>
    <t>in particolare per:</t>
  </si>
  <si>
    <t>Lavoro agile / Smart working</t>
  </si>
  <si>
    <t>Percorsi di crescita e carriera (job rotation, avanzamenti, responsabilizzazione)</t>
  </si>
  <si>
    <t>Programmi di formazione iniziale e “onboarding” dedicato</t>
  </si>
  <si>
    <t>Iniziative di retention (premi, programmi per giovani talenti)</t>
  </si>
  <si>
    <t>Adattamenti ergonomici o organizzativi del posto di lavoro</t>
  </si>
  <si>
    <t>Sostituzione dopo il pensionamento</t>
  </si>
  <si>
    <t xml:space="preserve">Proposte di trattenimento in azienda anche dopo il raggiungimento dell'età pensionabile </t>
  </si>
  <si>
    <t>Percorsi di riqualificazione (upskilling/reskilling)</t>
  </si>
  <si>
    <t>Incentivi all’uscita anticipata / accompagnamento al pensionamento</t>
  </si>
  <si>
    <t>Attrazione e inserimento di giovani dall’estero (recruiting internazionale, relocation, supporto visti/permessi)</t>
  </si>
  <si>
    <t>Coinvolgimento in programmi di mentoring / affiancamento di risorse più giovani</t>
  </si>
  <si>
    <t>Flessibilizzazione dell’orario di lavoro (part-time senior, phased retirement)</t>
  </si>
  <si>
    <t>Trasferimento di lavorazioni in altri stabilimenti (anche all'estero)</t>
  </si>
  <si>
    <r>
      <t xml:space="preserve">D.1 L’impresa ha utilizzato il lavoro agile / smart working </t>
    </r>
    <r>
      <rPr>
        <b/>
        <u/>
        <sz val="10"/>
        <color theme="1"/>
        <rFont val="Arial"/>
        <family val="2"/>
      </rPr>
      <t>nel 2025</t>
    </r>
    <r>
      <rPr>
        <b/>
        <sz val="10"/>
        <color theme="1"/>
        <rFont val="Arial"/>
        <family val="2"/>
      </rPr>
      <t>?</t>
    </r>
  </si>
  <si>
    <r>
      <t>D.2 Se sì, quanti sono stati i dipendenti (</t>
    </r>
    <r>
      <rPr>
        <b/>
        <u/>
        <sz val="10"/>
        <rFont val="Arial"/>
        <family val="2"/>
      </rPr>
      <t>non dirigenti</t>
    </r>
    <r>
      <rPr>
        <b/>
        <sz val="10"/>
        <rFont val="Arial"/>
        <family val="2"/>
      </rPr>
      <t>) coinvolti a fine 2025, e per quanti giorni mediamente alla settimana (o al mese) di utilizzo consentito dello smart working?</t>
    </r>
  </si>
  <si>
    <r>
      <t xml:space="preserve">Cambio di attività o mansioni in funzione dell'età e delle competenze / </t>
    </r>
    <r>
      <rPr>
        <sz val="10"/>
        <rFont val="Arial"/>
        <family val="2"/>
      </rPr>
      <t>Job rotation</t>
    </r>
  </si>
  <si>
    <t>F.2 L’azienda ha erogato premi variabili collettivi nel 2025?</t>
  </si>
  <si>
    <t>operai</t>
  </si>
  <si>
    <t>impiegati</t>
  </si>
  <si>
    <t>quadri</t>
  </si>
  <si>
    <t>media ponderata</t>
  </si>
  <si>
    <t>Assistenza sanitaria integrativa</t>
  </si>
  <si>
    <t>Previdenza complementare</t>
  </si>
  <si>
    <t>Buono pasto</t>
  </si>
  <si>
    <t>Somme e servizi di educazione, istruzione, ricreazione e borse di studio per familiari</t>
  </si>
  <si>
    <t>Assistenza ai familiari anziani o non autosufficienti</t>
  </si>
  <si>
    <t>Carrello della spesa/Buoni carburante</t>
  </si>
  <si>
    <t>Rimborso utenze</t>
  </si>
  <si>
    <t xml:space="preserve"> (se i valori differenziati per categoria di lavoratori non sono disponibili, riportare un valore medio)</t>
  </si>
  <si>
    <r>
      <t>F.4</t>
    </r>
    <r>
      <rPr>
        <i/>
        <sz val="10"/>
        <rFont val="Arial"/>
        <family val="2"/>
      </rPr>
      <t xml:space="preserve"> (se sì in F3) </t>
    </r>
    <r>
      <rPr>
        <b/>
        <sz val="10"/>
        <rFont val="Arial"/>
        <family val="2"/>
      </rPr>
      <t>Quali sono le fonti del welfare erogato in azienda?</t>
    </r>
  </si>
  <si>
    <t>Erogazione attribuita direttamente dall'azienda per applicazione di previsioni da CCNL</t>
  </si>
  <si>
    <t>Erogazione attribuita direttamente dall'azienda per applicazione di previsioni da contratto aziendale</t>
  </si>
  <si>
    <t>Conversione del premio di risultato</t>
  </si>
  <si>
    <t>Erogazione attribuita direttamente dall'azienda per decisione unilaterale dell'azienda</t>
  </si>
  <si>
    <r>
      <t>F.5 Quanti lavoratori (</t>
    </r>
    <r>
      <rPr>
        <b/>
        <u/>
        <sz val="10"/>
        <rFont val="Arial"/>
        <family val="2"/>
      </rPr>
      <t>a tempo indeterminato</t>
    </r>
    <r>
      <rPr>
        <b/>
        <sz val="10"/>
        <rFont val="Arial"/>
        <family val="2"/>
      </rPr>
      <t>) hanno esercitato l'opzione di conversione del premio in welfare nel 2025 e per quale percentuale del premio?</t>
    </r>
  </si>
  <si>
    <t>Codice Identificativo</t>
  </si>
  <si>
    <t>Versione questionario</t>
  </si>
  <si>
    <t>Persona a cui inviare la sintesi</t>
  </si>
  <si>
    <t>E-mail</t>
  </si>
  <si>
    <t>Impresa</t>
  </si>
  <si>
    <t>Associazione</t>
  </si>
  <si>
    <t>PIVA</t>
  </si>
  <si>
    <t>CCNL</t>
  </si>
  <si>
    <t>Ateco 2-digit</t>
  </si>
  <si>
    <t>Unità locale</t>
  </si>
  <si>
    <t>2024
Femmine</t>
  </si>
  <si>
    <t>2025
Maschi</t>
  </si>
  <si>
    <t>2025
Femmine</t>
  </si>
  <si>
    <t>2024 M 
di cui
part-time</t>
  </si>
  <si>
    <t>2024 F 
di cui
part-time</t>
  </si>
  <si>
    <t>2025 M 
di cui
part-time</t>
  </si>
  <si>
    <t>2025 F 
di cui
part-time</t>
  </si>
  <si>
    <t>Cessati 2025</t>
  </si>
  <si>
    <t>Cessati per dimissioni 2025</t>
  </si>
  <si>
    <t>Cessati per uscita incentivata</t>
  </si>
  <si>
    <t>Tasso di turnover 2025</t>
  </si>
  <si>
    <t>I dati
si riferiscono a:</t>
  </si>
  <si>
    <t>Quadri
Femmine</t>
  </si>
  <si>
    <t>Impiegati/Intermedi
Maschi</t>
  </si>
  <si>
    <t>Impiegati/Intermedi
Femmine</t>
  </si>
  <si>
    <t>Operai
Maschi</t>
  </si>
  <si>
    <t>Operai
Femmine</t>
  </si>
  <si>
    <t>TOTALE dipendenti coinvolti</t>
  </si>
  <si>
    <t>sul totale di</t>
  </si>
  <si>
    <t>Sì, per competenze trasversali (cd. soft skills)</t>
  </si>
  <si>
    <t>Sì, per competenze tecniche</t>
  </si>
  <si>
    <t>Sì, per competenze digitali</t>
  </si>
  <si>
    <t>Formazione al personale oltre obbligatoria</t>
  </si>
  <si>
    <t>Ricorso a servizi esterni</t>
  </si>
  <si>
    <t>Allargamento bacino di ricerca</t>
  </si>
  <si>
    <t>Inserimento personale da altri Paesi</t>
  </si>
  <si>
    <t>Trasferimento lavorazioni in altre stabilimenti</t>
  </si>
  <si>
    <t xml:space="preserve">Partecipazione a partenariati pubblico-privati </t>
  </si>
  <si>
    <t>Coinvolgimento in programmi educativi (ITS, PCTO, …)</t>
  </si>
  <si>
    <t>Scuole secondarie di secondo grado e/o IeFP, di cui:</t>
  </si>
  <si>
    <t xml:space="preserve">Non ancora, ma stiamo valutando l'adozione di soluzioni di Intelligenza Artificiale </t>
  </si>
  <si>
    <t>Sì, abbiamo adottato e utilizziamo regolarmente strumenti di Intelligenza Artificiale nelle attività aziendali  o ne stiamo sperimentando l'adozione</t>
  </si>
  <si>
    <t>Mensa aziendale o equivalente</t>
  </si>
  <si>
    <t>Altri fringe benefit</t>
  </si>
  <si>
    <t>Valore buono pasto</t>
  </si>
  <si>
    <t>% premio Op.-Imp.-Int-</t>
  </si>
  <si>
    <t>N. Quadri</t>
  </si>
  <si>
    <t>% premio Quadri</t>
  </si>
  <si>
    <t>valore medio</t>
  </si>
  <si>
    <t xml:space="preserve">Coinvolgimento in programmi di mentoring / affiancamento di risorse più giovani </t>
  </si>
  <si>
    <t>Coinvolgimento in programmi di mentoring / affiancamento intergenerazionale con risorse più senior</t>
  </si>
  <si>
    <t>Adattamenti ergonomici del posto di lavoro</t>
  </si>
  <si>
    <r>
      <t>F.6</t>
    </r>
    <r>
      <rPr>
        <i/>
        <sz val="10"/>
        <rFont val="Arial"/>
        <family val="2"/>
      </rPr>
      <t xml:space="preserve">  </t>
    </r>
    <r>
      <rPr>
        <b/>
        <sz val="10"/>
        <rFont val="Arial"/>
        <family val="2"/>
      </rPr>
      <t>Qual è il valore del credito welfare attribuito per decisione unilaterale dell'azienda nel 2025 a ciascun dipendente?</t>
    </r>
  </si>
  <si>
    <t>se disponibile, indicare il valore attribuito per categoria:</t>
  </si>
  <si>
    <r>
      <t xml:space="preserve">F.3 L'azienda mette a disposizione dei propri dipendenti </t>
    </r>
    <r>
      <rPr>
        <b/>
        <u/>
        <sz val="10"/>
        <rFont val="Arial"/>
        <family val="2"/>
      </rPr>
      <t>non dirigenti</t>
    </r>
    <r>
      <rPr>
        <b/>
        <sz val="10"/>
        <rFont val="Arial"/>
        <family val="2"/>
      </rPr>
      <t xml:space="preserve"> uno o più servizi di welfare? 
</t>
    </r>
    <r>
      <rPr>
        <i/>
        <sz val="10"/>
        <rFont val="Arial"/>
        <family val="2"/>
      </rPr>
      <t xml:space="preserve">Considerare </t>
    </r>
    <r>
      <rPr>
        <i/>
        <u/>
        <sz val="10"/>
        <rFont val="Arial"/>
        <family val="2"/>
      </rPr>
      <t>tutte le iniziative di welfare</t>
    </r>
    <r>
      <rPr>
        <i/>
        <sz val="10"/>
        <rFont val="Arial"/>
        <family val="2"/>
      </rPr>
      <t xml:space="preserve"> indipendentemente dalla fonte (CCNL, contratto aziendale o regolamento aziendale)</t>
    </r>
  </si>
  <si>
    <t>Proposte di trattenimento in azienda anche dopo il raggiungimento dell'età pensionabile (es: alle dipendenze o con ruoli di consulenza)</t>
  </si>
  <si>
    <t>Sulla base dei dati forniti (al 31/12/2025) in B.1, la quota di lavoratori over-60 è pari a</t>
  </si>
  <si>
    <t>Sulla base dei dati forniti (al 31/12/2025) in B.1, la quota di lavoratori under-30 è pari a</t>
  </si>
  <si>
    <t>Somme e servizi con finalità di educazione, istruzione, ricreazione, assistenza sociale e sanitaria o culto</t>
  </si>
  <si>
    <r>
      <t xml:space="preserve">Altri fringe benefit
</t>
    </r>
    <r>
      <rPr>
        <i/>
        <sz val="10"/>
        <color theme="1"/>
        <rFont val="Arial"/>
        <family val="2"/>
      </rPr>
      <t>(autovetture assegnate ad uso promiscuo; fabbricati in locazione, in uso o in comodato; prestiti agevolati)</t>
    </r>
  </si>
  <si>
    <t>G) POLITICHE RETRIBUTIVE</t>
  </si>
  <si>
    <t>G.1 L'impresa ha una struttura di politica retributiva formalizzata?</t>
  </si>
  <si>
    <t>G.2 Quali criteri vengono utilizzati per aumentare la RAL (Retribuzione Annua Lorda)?</t>
  </si>
  <si>
    <t>dirigenti</t>
  </si>
  <si>
    <t>operai/intermedi</t>
  </si>
  <si>
    <t>Nessun criterio</t>
  </si>
  <si>
    <t>Obiettivi aziendali</t>
  </si>
  <si>
    <t>Obiettivi individuali</t>
  </si>
  <si>
    <t>Job evaluation/Classificazione dei ruoli</t>
  </si>
  <si>
    <t>Posizionamento rispetto al mercato di riferimento</t>
  </si>
  <si>
    <t>Anzianità di servizio</t>
  </si>
  <si>
    <t>Tasso di inflazione</t>
  </si>
  <si>
    <t>Altro</t>
  </si>
  <si>
    <t>Incremento  % (incrementi di merito e previsti dal CCNL)</t>
  </si>
  <si>
    <t xml:space="preserve">Le retribuzioni sono aumentate mediamente del </t>
  </si>
  <si>
    <t>%?</t>
  </si>
  <si>
    <t>Operai / Intermedi</t>
  </si>
  <si>
    <t>MEDIA PONDERATA</t>
  </si>
  <si>
    <t>Qualora il dato per categoria di dipendenti non fosse disponibile, indicare la media dell'azienda</t>
  </si>
  <si>
    <t>MEDIA AZIENDA</t>
  </si>
  <si>
    <t>G.4 L'impresa riconosce un premio variabile?</t>
  </si>
  <si>
    <t>no</t>
  </si>
  <si>
    <t>sì, solo premi variabili individuali</t>
  </si>
  <si>
    <t>sì, solo premi variabili collettivi</t>
  </si>
  <si>
    <t>sì, sia premi variabili collettivi che individuali</t>
  </si>
  <si>
    <t xml:space="preserve">G.5 Quali sono gli indicatori (di produttività, redditività, efficienza, qualità o innovazione) sulla base dei quali vengono erogati i premi variabili?
</t>
  </si>
  <si>
    <t>Volume della produzione/n. dipendenti</t>
  </si>
  <si>
    <t>Fatturato o VA di bilancio/n. dipendenti</t>
  </si>
  <si>
    <t>MOL/VA di bilancio</t>
  </si>
  <si>
    <t>Indici di soddisfazione del cliente</t>
  </si>
  <si>
    <t>Diminuzione n. riparazioni, rilavorazioni</t>
  </si>
  <si>
    <t>Riduzione degli scarti di lavorazione</t>
  </si>
  <si>
    <t>Percentuale di rispetto dei tempi di consegna</t>
  </si>
  <si>
    <t>Rispetto previsioni di avanzamento lavori</t>
  </si>
  <si>
    <t>Modifiche organizzazione del lavoro</t>
  </si>
  <si>
    <r>
      <t>Lavoro agile (</t>
    </r>
    <r>
      <rPr>
        <i/>
        <sz val="10"/>
        <rFont val="Arial"/>
        <family val="2"/>
      </rPr>
      <t>smart working</t>
    </r>
    <r>
      <rPr>
        <sz val="10"/>
        <rFont val="Arial"/>
        <family val="2"/>
      </rPr>
      <t>)</t>
    </r>
  </si>
  <si>
    <t>Modifiche ai regimi di orario</t>
  </si>
  <si>
    <t>Rapporto costi effettivi/costi previsti</t>
  </si>
  <si>
    <t>Riduzione assenteismo</t>
  </si>
  <si>
    <t>Numero brevetti depositati</t>
  </si>
  <si>
    <t>Riduzione tempi sviluppo nuovi prodotti</t>
  </si>
  <si>
    <t>Riduzione dei consumi energetici</t>
  </si>
  <si>
    <t>Riduzione numero infortuni</t>
  </si>
  <si>
    <t>Riduzione tempi di attraversamento interni lavorazione</t>
  </si>
  <si>
    <t>Riduzione tempi di commessa</t>
  </si>
  <si>
    <t>….....</t>
  </si>
  <si>
    <t>G.6 Indicare la retribuzione d'ingresso per neolaureati alla prima esperienza di lavoro distinguendo la laurea triennale dalla magistrale e quest'ultima per indirizzi generali</t>
  </si>
  <si>
    <t>Retribuzione Lorda su base annua (es. 20.000€)</t>
  </si>
  <si>
    <t>Magistrale</t>
  </si>
  <si>
    <t>Umanistica (lettere, filosofia, ecc.)</t>
  </si>
  <si>
    <t>Economico-giuridiche (Economia e commercio, Giurisprudenza, ecc.)</t>
  </si>
  <si>
    <t>Tecnico-Scientifiche (Ingegneria, Matematica, ecc.)</t>
  </si>
  <si>
    <t>Triennale</t>
  </si>
  <si>
    <t>G.7 Qual è indicativamente la percentuale di incremento dopo il primo anno?</t>
  </si>
  <si>
    <t>Incremento  %</t>
  </si>
  <si>
    <t>Se sì, con quale rimborso mensile medio in caso di tirocini extracurriculari?</t>
  </si>
  <si>
    <t>(Scegliere Ateco 2025 principale)</t>
  </si>
  <si>
    <t>B.4 Qual è al 31.12.2025 il numero di lavoratori dipendenti di 60 o più anni?</t>
  </si>
  <si>
    <t>Check-up assenze anno 2025</t>
  </si>
  <si>
    <t>* Numero medio di lavoratori a tempo indeterminato full-time in organico a dicembre 2024 e a dicembre 2025</t>
  </si>
  <si>
    <t xml:space="preserve">   lavoratori al 31.12.2025</t>
  </si>
  <si>
    <t xml:space="preserve">        numero medio lavoratori nel 2025</t>
  </si>
  <si>
    <t xml:space="preserve">   festività infrasettimanali nel 2025</t>
  </si>
  <si>
    <r>
      <rPr>
        <b/>
        <i/>
        <u/>
        <sz val="11"/>
        <rFont val="Arial"/>
        <family val="2"/>
      </rPr>
      <t>Ore lavorabili</t>
    </r>
    <r>
      <rPr>
        <b/>
        <i/>
        <sz val="11"/>
        <rFont val="Arial"/>
        <family val="2"/>
      </rPr>
      <t>:     (365 - 104 - 11 - 33) x (40 - 60/60)/5 - 50 =</t>
    </r>
  </si>
  <si>
    <t>Servizi di trasporto collettivo e/o rimborso spese trasporto pubblico</t>
  </si>
  <si>
    <r>
      <t xml:space="preserve">Mensa aziendale o equivalente
</t>
    </r>
    <r>
      <rPr>
        <i/>
        <sz val="10"/>
        <color theme="1"/>
        <rFont val="Arial"/>
        <family val="2"/>
      </rPr>
      <t>(considerare la somministrazione di vitto come equiparabile alla mensa)</t>
    </r>
  </si>
  <si>
    <r>
      <rPr>
        <b/>
        <sz val="10"/>
        <rFont val="Calibri"/>
        <family val="2"/>
      </rPr>
      <t>→</t>
    </r>
    <r>
      <rPr>
        <sz val="10"/>
        <rFont val="Arial"/>
        <family val="2"/>
      </rPr>
      <t xml:space="preserve"> Qual è il valore del buono pasto?</t>
    </r>
  </si>
  <si>
    <t>01 - Produzioni vegetali e animali, caccia e servizi connessi</t>
  </si>
  <si>
    <t>02 - Silvicoltura e utilizzo di aree forestali</t>
  </si>
  <si>
    <t>05 - Estrazione di carbone e lignite</t>
  </si>
  <si>
    <t>06 - Estrazione di petrolio greggio e gas naturale</t>
  </si>
  <si>
    <t>08 - Altre attività estrattive</t>
  </si>
  <si>
    <t>10 - Produzione di prodotti alimentari</t>
  </si>
  <si>
    <t>11 - Produzione di bevande</t>
  </si>
  <si>
    <t>12 - Produzione di prodotti del tabacco</t>
  </si>
  <si>
    <t>13 - Fabbricazione di tessili</t>
  </si>
  <si>
    <t>14 - Fabbricazione di articoli di abbigliamento</t>
  </si>
  <si>
    <t>15 - Fabbricazione di pelli e cuoi e articoli in pelle e simili di altri materiali</t>
  </si>
  <si>
    <t>16 - Produzione e lavorazione del legno e dei prodotti a base di legno e sughero, esclusi i mobili; fabbricazione di articoli in paglia e materiale da intreccio</t>
  </si>
  <si>
    <t>22 - Fabbricazione di prodotti in gomma e in materie plastiche</t>
  </si>
  <si>
    <t>24 - Fabbricazione di metalli di base</t>
  </si>
  <si>
    <t>25 - Fabbricazione di prodotti in metallo, esclusi macchinari e attrezzature</t>
  </si>
  <si>
    <t>26 - Fabbricazione di computer e prodotti di elettronica e ottica</t>
  </si>
  <si>
    <t>27 - Fabbricazione di apparecchiature elettriche</t>
  </si>
  <si>
    <t>28 - Fabbricazione di macchinari e apparecchiature n.c.a.</t>
  </si>
  <si>
    <t>32 - Altre attività manifatturiere</t>
  </si>
  <si>
    <t>33 - Riparazione, manutenzione e installazione di macchine e apparecchiature</t>
  </si>
  <si>
    <t>38 - Attività di raccolta, recupero e smaltimento dei rifiuti</t>
  </si>
  <si>
    <t>41 - Costruzione di edifici residenziali e non residenziali</t>
  </si>
  <si>
    <t>46 - Commercio all'ingrosso</t>
  </si>
  <si>
    <t>47 - Commercio al dettaglio</t>
  </si>
  <si>
    <t>50 - Trasporto marittimo e per vie d'acqua interne</t>
  </si>
  <si>
    <t>52 - Magazzinaggio, deposito e attività di supporto ai trasporti</t>
  </si>
  <si>
    <t>53 - Attività postali e di corriere</t>
  </si>
  <si>
    <t>55 - Servizi di alloggio</t>
  </si>
  <si>
    <t>56 - Attività di servizi di ristorazione</t>
  </si>
  <si>
    <t>59 - Attività di produzione, post-produzione e distribuzione cinematografica, di video e programmi televisivi, di registrazioni musicali e sonore</t>
  </si>
  <si>
    <t>60 - Attività di programmazione, trasmissione, agenzie di stampa e altre attività di distribuzione di contenuti</t>
  </si>
  <si>
    <t>62 - Attività di programmazione, consulenza informatica e attività connesse</t>
  </si>
  <si>
    <t>63 - Infrastrutture informatiche, elaborazione dati, hosting e altri servizi di informazione</t>
  </si>
  <si>
    <t>64 - Attività dei servizi finanziari, escluse le assicurazioni e i fondi pensione</t>
  </si>
  <si>
    <t>65 - Assicurazioni, riassicurazioni e fondi pensione, escluse le assicurazioni sociali obbligatorie</t>
  </si>
  <si>
    <t>69 - Attività legali e di contabilità</t>
  </si>
  <si>
    <t>70 - Attività di sedi centrali e consulenza gestionale</t>
  </si>
  <si>
    <t>71 - Attività di architettura e ingegneria; collaudi e analisi tecniche</t>
  </si>
  <si>
    <t>73 - Attività di pubblicità, ricerche di mercato e pubbliche relazioni</t>
  </si>
  <si>
    <t>78 - Attività di ricerca, selezione, fornitura di risorse umane</t>
  </si>
  <si>
    <t>79 - Attività di agenzie di viaggio, tour operator e altri servizi di prenotazione e attività connesse</t>
  </si>
  <si>
    <t>80 - Attività di investigazione e vigilanza</t>
  </si>
  <si>
    <t>81 - Attività di servizi per edifici e per la cura del paesaggio</t>
  </si>
  <si>
    <t>82 - Attività amministrative, di supporto per le funzioni di ufficio e altri servizi di supporto alle imprese</t>
  </si>
  <si>
    <t>85 - Istruzione e formazione</t>
  </si>
  <si>
    <t>86 - Attività per la salute umana</t>
  </si>
  <si>
    <t>87 - Attività di assistenza residenziale</t>
  </si>
  <si>
    <t>88 - Attività di assistenza sociale non residenziale</t>
  </si>
  <si>
    <t>90 - Attività di creazione artistica e rappresentazioni artistiche</t>
  </si>
  <si>
    <t>91 - Attività di biblioteche, archivi, musei e altre attività culturali</t>
  </si>
  <si>
    <t>92 - Attività di scommesse, lotterie e altri giochi d'azzardo</t>
  </si>
  <si>
    <t>93 - Attività sportive, di intrattenimento e divertimento</t>
  </si>
  <si>
    <t>94 - Attività delle organizzazioni associative</t>
  </si>
  <si>
    <t>95 - Riparazione e manutenzione di computer, beni per uso personale e per la casa, autoveicoli e motocicli</t>
  </si>
  <si>
    <t>96 - Attività di servizi alla persona</t>
  </si>
  <si>
    <t>98 - Produzione di beni e di servizi indifferenziati per uso proprio da parte di famiglie e convivenze</t>
  </si>
  <si>
    <t>99 - Attività di organizzazioni e organismi extraterritoriali</t>
  </si>
  <si>
    <t>Attrazione giovani estero (relocation, visti/permessi)</t>
  </si>
  <si>
    <t>Formazione iniziale e “onboarding” dedicato</t>
  </si>
  <si>
    <t>Mentoring / affiancamento intergenerazionale</t>
  </si>
  <si>
    <t>Percorsi di crescita e carriera</t>
  </si>
  <si>
    <t>Retention (premi, programmi per giovani talenti)</t>
  </si>
  <si>
    <t>Sistemi di welfare articolati (ad es. alloggio, auto, ecc.)</t>
  </si>
  <si>
    <t>Servizi/rimborso trasporto collettivo</t>
  </si>
  <si>
    <t>Educazione e istruzione dei familiari</t>
  </si>
  <si>
    <t>Educazione, istruzione</t>
  </si>
  <si>
    <t>Assistenza ai familiari non autosufficienti</t>
  </si>
  <si>
    <t>Se sì, specificare quali sono stati messi a disposizione nel 2025:</t>
  </si>
  <si>
    <t>La riga riporta il numero medio di lavoratori full-time a tempo indeterminato nel corso del 2025 (come da organici indicati in B.2)</t>
  </si>
  <si>
    <t>Attrazione e inserimento di giovani da altre parti d'Italia (supporto a spese di trasferimento/alloggio)</t>
  </si>
  <si>
    <t>Iniziative di welfare articolate e flessibili, tarate su cluster di popolazione aziendale (incluse palestre, iniziative su nutrizione, salute psicologica, ecc.)</t>
  </si>
  <si>
    <t>E.3 L'azienda ha integrato l'Intelligenza Artificiale nei propri processi?</t>
  </si>
  <si>
    <r>
      <t xml:space="preserve">E.4 Lato capitale umano, quali azioni ha intrapreso l’azienda per integrare l’IA nei propri processi o per valutarne l’integrazione? </t>
    </r>
    <r>
      <rPr>
        <sz val="10"/>
        <rFont val="Arial"/>
        <family val="2"/>
      </rPr>
      <t>(possibili più risposte)</t>
    </r>
  </si>
  <si>
    <r>
      <t>E.5 Quali sono le principali difficoltà che avete incontrato nell’adozione di soluzioni di Intelligenza Artificiale?</t>
    </r>
    <r>
      <rPr>
        <sz val="10"/>
        <rFont val="Arial"/>
        <family val="2"/>
      </rPr>
      <t xml:space="preserve"> (possibili più risposte)</t>
    </r>
  </si>
  <si>
    <t>G.8 Nel 2025 l'azienda  ha avuto stagisti?</t>
  </si>
  <si>
    <t>B.6 Qual è al 31.12.2025 il numero di lavoratori dipendenti fino a 30 anni di età?</t>
  </si>
  <si>
    <t>Azienda plurilocalizzata: No</t>
  </si>
  <si>
    <t>I dati si riferiscono a: Impresa
a livello nazionale</t>
  </si>
  <si>
    <t>Provincia della: Sede principale</t>
  </si>
  <si>
    <t>Indeterminato full-time: 2024
Maschi</t>
  </si>
  <si>
    <t>Indeterminato part-time: 2024
Maschi</t>
  </si>
  <si>
    <t>TOTALE INDETERMINATO 2024
Maschi</t>
  </si>
  <si>
    <t>Determinato full-time: 2024
Maschi</t>
  </si>
  <si>
    <t>Determinato part-time: 2024
Maschi</t>
  </si>
  <si>
    <t>Apprendistato 2024
Maschi</t>
  </si>
  <si>
    <t>TOTALE 2024
Maschi</t>
  </si>
  <si>
    <t>Indeterminato - Dirigenti: 2024
Maschi</t>
  </si>
  <si>
    <t>Indeterminato - Quadri: 2024
Maschi</t>
  </si>
  <si>
    <t>Indeterminato - Impiegati: 2024
Maschi</t>
  </si>
  <si>
    <t>Indeterminato - Intermedi: 2024
Maschi</t>
  </si>
  <si>
    <t>Indeterminato - Operai: 2024
Maschi</t>
  </si>
  <si>
    <t>Indeterminato - TOTALE: 2024
Maschi</t>
  </si>
  <si>
    <t>Domanda B.3 - turnover Assunti 2025</t>
  </si>
  <si>
    <t>B.4 N. lavoratori over-60</t>
  </si>
  <si>
    <t>B.5 Azioni implementate Sostituzione dopo il pensionamento</t>
  </si>
  <si>
    <t>Cambio di attività o mansioni in funzione dell'età e delle competenze / Job rotation</t>
  </si>
  <si>
    <t>B.6 N. lavoratori under-30</t>
  </si>
  <si>
    <t>B.7 Azioni implementate Attrazione giovani Italia (trasferimento/alloggio)</t>
  </si>
  <si>
    <t>Ferie (giorni medi pro-capite) Quadri/
Impiegati/Intermedi</t>
  </si>
  <si>
    <t>Ore di lavoro (settimanali pro-capite) Quadri/
Impiegati/Intermedi</t>
  </si>
  <si>
    <t>Pause retribuite (minuti settimanali pro-capite) Quadri/
Impiegati/Intermedi</t>
  </si>
  <si>
    <t xml:space="preserve"> Quadri (Indeterminato, numero medio) Maschi</t>
  </si>
  <si>
    <t>Impiegati/Intermedi:
(Indeterminato, numero medio) Maschi</t>
  </si>
  <si>
    <t>Operai:
(Indeterminato, numero medio) Maschi</t>
  </si>
  <si>
    <t>Infortuni per lavoro e malattie professionali Quadri
Maschi</t>
  </si>
  <si>
    <t>Malattie non professionali  Quadri
Maschi</t>
  </si>
  <si>
    <t>di cui: per carenza Quadri
Maschi</t>
  </si>
  <si>
    <t>Congedi retribuiti Quadri
Maschi</t>
  </si>
  <si>
    <t>Permessi 104 Quadri
Maschi</t>
  </si>
  <si>
    <t>Altri permessi retribuiti Quadri
Maschi</t>
  </si>
  <si>
    <t>Altre assenze non retribuite Quadri
Maschi</t>
  </si>
  <si>
    <t>Assenze per sciopero Quadri
Maschi</t>
  </si>
  <si>
    <t>CIG + FIS Quadri
Maschi</t>
  </si>
  <si>
    <t>ORE DI LAVORO STRAORDINARIO Impiegati/Intermedi
Maschi</t>
  </si>
  <si>
    <t>D.1 Lavoro agile nel 2025 No</t>
  </si>
  <si>
    <t>D.3 Numero dipendenti coinvolti Fino a 1 giorno alla settimana (o fino a 4 giorni al mese)</t>
  </si>
  <si>
    <t>E.1 Difficoltà reperimento No ricerche</t>
  </si>
  <si>
    <t>E.2 Azioni intraprese Nessuna</t>
  </si>
  <si>
    <t>E.2-bis A che livello l'azienda è stata coinvolta in programmi educativi? Scuole primarie / secondarie di primo grado</t>
  </si>
  <si>
    <t>Università (per didattica, ricerca, terzamissione, placement)</t>
  </si>
  <si>
    <t>E.3 L'azienda ha integrato l'Intelligenza Artificiale nei propri processi? No, non siamo interessati a utilizzarla</t>
  </si>
  <si>
    <t>E.4 Lato capitale umano, quali azioni ha intrapreso l’azienda per integrare l’IA nei propri processi o per valutarne l’integrazione? (possibili più risposte) Nessuna azione specifica</t>
  </si>
  <si>
    <t>E.5 Quali sono le principali difficoltà che avete incontrato nell’adozione di soluzioni di Intelligenza Artificiale? Mancanza di informazioni chiare sulle opportunità offerte dall’IA</t>
  </si>
  <si>
    <t>F.1 Contratto aziendale ATTUALMENTE applicato No</t>
  </si>
  <si>
    <t>F.2 Premi variabili collettivi erogati nel 2025 No</t>
  </si>
  <si>
    <t>F.3 Iniziative di welfare No</t>
  </si>
  <si>
    <t>Quali Assistenza sanitaria integrativa</t>
  </si>
  <si>
    <t>F.4 Fonti del welfare Conversione del premio di risultato</t>
  </si>
  <si>
    <t>F.5 N. lavoratori (tempo indet.) che hanno convertito premio in welfare e percentuale premio N. Op.-Imp.-Int-</t>
  </si>
  <si>
    <t>F. 6 Ammontare erogazione welfare operai</t>
  </si>
  <si>
    <t>Unità locale2</t>
  </si>
  <si>
    <t>2024
Femmine3</t>
  </si>
  <si>
    <t>2025
Maschi4</t>
  </si>
  <si>
    <t>2025
Femmine5</t>
  </si>
  <si>
    <t>2024
Femmine6</t>
  </si>
  <si>
    <t>2025
Maschi7</t>
  </si>
  <si>
    <t>2025
Femmine8</t>
  </si>
  <si>
    <t>2024
Femmine9</t>
  </si>
  <si>
    <t>2025
Maschi10</t>
  </si>
  <si>
    <t>2025
Femmine11</t>
  </si>
  <si>
    <t>2024
Femmine12</t>
  </si>
  <si>
    <t>2025
Maschi13</t>
  </si>
  <si>
    <t>2025
Femmine14</t>
  </si>
  <si>
    <t>2024
Femmine15</t>
  </si>
  <si>
    <t>2025
Maschi16</t>
  </si>
  <si>
    <t>2025
Femmine17</t>
  </si>
  <si>
    <t>2024
Femmine18</t>
  </si>
  <si>
    <t>2025
Maschi19</t>
  </si>
  <si>
    <t>2025
Femmine20</t>
  </si>
  <si>
    <t>2024
Femmine21</t>
  </si>
  <si>
    <t>2025
Maschi22</t>
  </si>
  <si>
    <t>2025
Femmine23</t>
  </si>
  <si>
    <t>2024 M 
di cui
part-time24</t>
  </si>
  <si>
    <t>2024
Femmine25</t>
  </si>
  <si>
    <t>2024 F 
di cui
part-time26</t>
  </si>
  <si>
    <t>2025
Maschi27</t>
  </si>
  <si>
    <t>2025 M 
di cui
part-time28</t>
  </si>
  <si>
    <t>2025
Femmine29</t>
  </si>
  <si>
    <t>2025 F 
di cui
part-time30</t>
  </si>
  <si>
    <t>2024 M 
di cui
part-time31</t>
  </si>
  <si>
    <t>2024
Femmine32</t>
  </si>
  <si>
    <t>2024 F 
di cui
part-time33</t>
  </si>
  <si>
    <t>2025
Maschi34</t>
  </si>
  <si>
    <t>2025 M 
di cui
part-time35</t>
  </si>
  <si>
    <t>2025
Femmine36</t>
  </si>
  <si>
    <t>2025 F 
di cui
part-time37</t>
  </si>
  <si>
    <t>2024 M 
di cui
part-time38</t>
  </si>
  <si>
    <t>2024
Femmine39</t>
  </si>
  <si>
    <t>2024 F 
di cui
part-time40</t>
  </si>
  <si>
    <t>2025
Maschi41</t>
  </si>
  <si>
    <t>2025 M 
di cui
part-time42</t>
  </si>
  <si>
    <t>2025
Femmine43</t>
  </si>
  <si>
    <t>2025 F 
di cui
part-time44</t>
  </si>
  <si>
    <t>2024 M 
di cui
part-time45</t>
  </si>
  <si>
    <t>2024
Femmine46</t>
  </si>
  <si>
    <t>2024 F 
di cui
part-time47</t>
  </si>
  <si>
    <t>2025
Maschi48</t>
  </si>
  <si>
    <t>2025 M 
di cui
part-time49</t>
  </si>
  <si>
    <t>2025
Femmine50</t>
  </si>
  <si>
    <t>2025 F 
di cui
part-time51</t>
  </si>
  <si>
    <t>2024 M 
di cui
part-time52</t>
  </si>
  <si>
    <t>2024
Femmine53</t>
  </si>
  <si>
    <t>2024 F 
di cui
part-time54</t>
  </si>
  <si>
    <t>2025
Maschi55</t>
  </si>
  <si>
    <t>2025 M 
di cui
part-time56</t>
  </si>
  <si>
    <t>2025
Femmine57</t>
  </si>
  <si>
    <t>2025 F 
di cui
part-time58</t>
  </si>
  <si>
    <t>Operai59</t>
  </si>
  <si>
    <t>Operai60</t>
  </si>
  <si>
    <t>Femmine61</t>
  </si>
  <si>
    <t>Femmine62</t>
  </si>
  <si>
    <t>Quadri
Femmine63</t>
  </si>
  <si>
    <t>Impiegati/Intermedi
Maschi64</t>
  </si>
  <si>
    <t>Impiegati/Intermedi
Femmine65</t>
  </si>
  <si>
    <t>Operai
Maschi66</t>
  </si>
  <si>
    <t>Operai
Femmine67</t>
  </si>
  <si>
    <t>Quadri
Femmine68</t>
  </si>
  <si>
    <t>Impiegati/Intermedi
Maschi69</t>
  </si>
  <si>
    <t>Impiegati/Intermedi
Femmine70</t>
  </si>
  <si>
    <t>Operai
Maschi71</t>
  </si>
  <si>
    <t>Operai
Femmine72</t>
  </si>
  <si>
    <t>Quadri
Femmine73</t>
  </si>
  <si>
    <t>Impiegati/Intermedi
Maschi74</t>
  </si>
  <si>
    <t>Impiegati/Intermedi
Femmine75</t>
  </si>
  <si>
    <t>Operai
Maschi76</t>
  </si>
  <si>
    <t>Operai
Femmine77</t>
  </si>
  <si>
    <t>Quadri
Femmine78</t>
  </si>
  <si>
    <t>Impiegati/Intermedi
Maschi79</t>
  </si>
  <si>
    <t>Impiegati/Intermedi
Femmine80</t>
  </si>
  <si>
    <t>Operai
Maschi81</t>
  </si>
  <si>
    <t>Operai
Femmine82</t>
  </si>
  <si>
    <t>Quadri
Femmine83</t>
  </si>
  <si>
    <t>Impiegati/Intermedi
Maschi84</t>
  </si>
  <si>
    <t>Impiegati/Intermedi
Femmine85</t>
  </si>
  <si>
    <t>Operai
Maschi86</t>
  </si>
  <si>
    <t>Operai
Femmine87</t>
  </si>
  <si>
    <t>Quadri
Femmine88</t>
  </si>
  <si>
    <t>Impiegati/Intermedi
Maschi89</t>
  </si>
  <si>
    <t>Impiegati/Intermedi
Femmine90</t>
  </si>
  <si>
    <t>Operai
Maschi91</t>
  </si>
  <si>
    <t>Operai
Femmine92</t>
  </si>
  <si>
    <t>Quadri
Femmine93</t>
  </si>
  <si>
    <t>Impiegati/Intermedi
Maschi94</t>
  </si>
  <si>
    <t>Impiegati/Intermedi
Femmine95</t>
  </si>
  <si>
    <t>Operai
Maschi96</t>
  </si>
  <si>
    <t>Operai
Femmine97</t>
  </si>
  <si>
    <t>Quadri
Femmine98</t>
  </si>
  <si>
    <t>Impiegati/Intermedi
Maschi99</t>
  </si>
  <si>
    <t>Impiegati/Intermedi
Femmine100</t>
  </si>
  <si>
    <t>Operai
Maschi101</t>
  </si>
  <si>
    <t>Operai
Femmine102</t>
  </si>
  <si>
    <t>Impiegati/Intermedi
Femmine103</t>
  </si>
  <si>
    <t>Operai
Maschi104</t>
  </si>
  <si>
    <t>Operai
Femmine105</t>
  </si>
  <si>
    <t>Sì106</t>
  </si>
  <si>
    <t>Altro (specificare)107</t>
  </si>
  <si>
    <t>Sì108</t>
  </si>
  <si>
    <t>Sì109</t>
  </si>
  <si>
    <t>Sì110</t>
  </si>
  <si>
    <t>B.7 Per questi lavoratori under-30, quali delle seguenti azioni l'azienda già implementa o pensa di implementare?</t>
  </si>
  <si>
    <t>B.5 Per questi lavoratori over-60, quali delle seguenti azioni l'azienda già implementa o pensa di implementare?</t>
  </si>
  <si>
    <t>Parametri</t>
  </si>
  <si>
    <t>G.1 L'impresa ha una struttura di politica retributiva formalizzata? No</t>
  </si>
  <si>
    <t>Nessun criterio Dirigenti</t>
  </si>
  <si>
    <t>Operai/intermedi</t>
  </si>
  <si>
    <t>Obiettivi aziendali Dirigenti</t>
  </si>
  <si>
    <t>Obiettivi individuali Dirigenti</t>
  </si>
  <si>
    <t>Job evaluation/Classificazione dei ruoli Dirigenti</t>
  </si>
  <si>
    <t>Posizionamento rispetto al mercato di riferimento Dirigenti</t>
  </si>
  <si>
    <t>Anzianità di servizio Dirigenti</t>
  </si>
  <si>
    <t>Tasso di inflazione Dirigenti</t>
  </si>
  <si>
    <t>Altro Dirigenti</t>
  </si>
  <si>
    <t>G.3 Quale prevede sarà, nel 2024, l'incremento medio della RAL (Retribuzione Annua Lorda) per ciascuna categoria di dipendenti? Dirigenti</t>
  </si>
  <si>
    <t>Media azienda</t>
  </si>
  <si>
    <t>G.4 L'impresa riconosce un premio variabile? no</t>
  </si>
  <si>
    <t>G.5 Quali sono gli indicatori (di produttività, redditività, efficienza, qualità o innovazione) sulla base dei quali vengono erogati i premi variabili? Volume della produzione/n. dipendenti</t>
  </si>
  <si>
    <t>Lavoro agile (smart working)</t>
  </si>
  <si>
    <t xml:space="preserve">Triennale </t>
  </si>
  <si>
    <t>Magistrale Umanistica (lettere, filosofia, ecc.)</t>
  </si>
  <si>
    <t xml:space="preserve">G.7 Qual è indicativamente la percentuale di incremento dopo il primo anno? </t>
  </si>
  <si>
    <t>G.8 Nel 2024 l'azienda ha avuto stagisti? No</t>
  </si>
  <si>
    <t xml:space="preserve">G.8 Se sì, con quale rimborso mensile medio in caso di tirocini extracurriculari? </t>
  </si>
  <si>
    <t>Sì2</t>
  </si>
  <si>
    <t>Quadri3</t>
  </si>
  <si>
    <t>Impiegati4</t>
  </si>
  <si>
    <t>Quadri5</t>
  </si>
  <si>
    <t>Impiegati6</t>
  </si>
  <si>
    <t>Operai/intermedi7</t>
  </si>
  <si>
    <t>Quadri8</t>
  </si>
  <si>
    <t>Impiegati9</t>
  </si>
  <si>
    <t>Operai/intermedi10</t>
  </si>
  <si>
    <t>Quadri11</t>
  </si>
  <si>
    <t>Impiegati12</t>
  </si>
  <si>
    <t>Operai/intermedi13</t>
  </si>
  <si>
    <t>Quadri14</t>
  </si>
  <si>
    <t>Impiegati15</t>
  </si>
  <si>
    <t>Operai/intermedi16</t>
  </si>
  <si>
    <t>Quadri17</t>
  </si>
  <si>
    <t>Impiegati18</t>
  </si>
  <si>
    <t>Operai/intermedi19</t>
  </si>
  <si>
    <t>Quadri20</t>
  </si>
  <si>
    <t>Impiegati21</t>
  </si>
  <si>
    <t>Operai/intermedi22</t>
  </si>
  <si>
    <t>Quadri23</t>
  </si>
  <si>
    <t>Impiegati24</t>
  </si>
  <si>
    <t>Operai/intermedi25</t>
  </si>
  <si>
    <t>Quadri26</t>
  </si>
  <si>
    <t>Impiegati27</t>
  </si>
  <si>
    <t>Operai/intermedi28</t>
  </si>
  <si>
    <t>Media Ponderata29</t>
  </si>
  <si>
    <t>Altro (specificare)30</t>
  </si>
  <si>
    <t>Sì31</t>
  </si>
  <si>
    <t>G.3 Quale prevede sarà, nel 2026, l'incremento medio della RAL (Retribuzione Annua Lorda) per ciascuna categoria di dipendenti?</t>
  </si>
  <si>
    <t>Prevenzione</t>
  </si>
  <si>
    <r>
      <t xml:space="preserve">F.3b L’azienda ha adottato iniziative volte a favorire la prevenzione sanitaria tra i propri dipendenti </t>
    </r>
    <r>
      <rPr>
        <sz val="10"/>
        <rFont val="Arial"/>
        <family val="2"/>
      </rPr>
      <t>(incentivi per partecipare agli screening,</t>
    </r>
  </si>
  <si>
    <t xml:space="preserve"> check-up aziendali, ecc.)?</t>
  </si>
  <si>
    <t>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</si>
</sst>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"/>
    <numFmt numFmtId="165" formatCode="0.0%"/>
    <numFmt numFmtId="166" formatCode="0.0"/>
    <numFmt numFmtId="167" formatCode="_-* #,##0_-;\-* #,##0_-;_-* &quot;-&quot;??_-;_-@_-"/>
    <numFmt numFmtId="168" formatCode="#,##0\ &quot;€&quot;"/>
  </numFmts>
  <fonts count="1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indexed="8"/>
      <name val="Arial"/>
      <family val="2"/>
    </font>
    <font>
      <b/>
      <sz val="16"/>
      <color indexed="56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2"/>
      <color indexed="56"/>
      <name val="Arial"/>
      <family val="2"/>
    </font>
    <font>
      <sz val="10"/>
      <color indexed="9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i/>
      <sz val="10"/>
      <name val="Arial"/>
      <family val="2"/>
    </font>
    <font>
      <sz val="11"/>
      <color rgb="FFFF0000"/>
      <name val="Arial"/>
      <family val="2"/>
    </font>
    <font>
      <b/>
      <sz val="11"/>
      <color rgb="FFFF3300"/>
      <name val="Calibri"/>
      <family val="2"/>
      <scheme val="minor"/>
    </font>
    <font>
      <b/>
      <i/>
      <sz val="10"/>
      <color rgb="FFFF0000"/>
      <name val="Arial"/>
      <family val="2"/>
    </font>
    <font>
      <sz val="11"/>
      <color theme="4" tint="0.39997558519241921"/>
      <name val="Calibri"/>
      <family val="2"/>
      <scheme val="minor"/>
    </font>
    <font>
      <sz val="11"/>
      <color theme="4" tint="0.39997558519241921"/>
      <name val="Arial"/>
      <family val="2"/>
    </font>
    <font>
      <b/>
      <sz val="10"/>
      <color theme="4" tint="0.39997558519241921"/>
      <name val="Arial"/>
      <family val="2"/>
    </font>
    <font>
      <sz val="10"/>
      <color theme="4" tint="0.39997558519241921"/>
      <name val="Arial"/>
      <family val="2"/>
    </font>
    <font>
      <i/>
      <u/>
      <sz val="10"/>
      <color theme="4" tint="0.39997558519241921"/>
      <name val="Arial"/>
      <family val="2"/>
    </font>
    <font>
      <i/>
      <u/>
      <sz val="11"/>
      <color theme="4" tint="0.39997558519241921"/>
      <name val="Calibri"/>
      <family val="2"/>
      <scheme val="minor"/>
    </font>
    <font>
      <sz val="9"/>
      <color theme="4" tint="0.39997558519241921"/>
      <name val="Arial"/>
      <family val="2"/>
    </font>
    <font>
      <b/>
      <i/>
      <sz val="9"/>
      <color theme="4" tint="0.39997558519241921"/>
      <name val="Arial"/>
      <family val="2"/>
    </font>
    <font>
      <i/>
      <sz val="10"/>
      <color theme="4" tint="0.39997558519241921"/>
      <name val="Arial"/>
      <family val="2"/>
    </font>
    <font>
      <b/>
      <i/>
      <sz val="12"/>
      <color theme="4" tint="0.39997558519241921"/>
      <name val="Arial"/>
      <family val="2"/>
    </font>
    <font>
      <sz val="10"/>
      <color theme="0"/>
      <name val="Arial"/>
      <family val="2"/>
    </font>
    <font>
      <sz val="11"/>
      <name val="Calibri"/>
      <family val="2"/>
      <scheme val="minor"/>
    </font>
    <font>
      <i/>
      <u/>
      <sz val="10"/>
      <name val="Arial"/>
      <family val="2"/>
    </font>
    <font>
      <b/>
      <i/>
      <sz val="10"/>
      <name val="Arial"/>
      <family val="2"/>
    </font>
    <font>
      <sz val="8"/>
      <color indexed="8"/>
      <name val="Tahoma"/>
      <family val="2"/>
    </font>
    <font>
      <b/>
      <u/>
      <sz val="10"/>
      <name val="Arial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theme="0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i/>
      <sz val="10"/>
      <color theme="1"/>
      <name val="Arial"/>
      <family val="2"/>
    </font>
    <font>
      <sz val="9"/>
      <color rgb="FFFF0000"/>
      <name val="Arial"/>
      <family val="2"/>
    </font>
    <font>
      <b/>
      <i/>
      <sz val="12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1"/>
      <color rgb="FF0000FF"/>
      <name val="Calibri"/>
      <family val="2"/>
      <scheme val="minor"/>
    </font>
    <font>
      <i/>
      <sz val="10"/>
      <color rgb="FFFF0000"/>
      <name val="Arial"/>
      <family val="2"/>
    </font>
    <font>
      <b/>
      <sz val="10"/>
      <color theme="0"/>
      <name val="Arial"/>
      <family val="2"/>
    </font>
    <font>
      <b/>
      <u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i/>
      <sz val="8"/>
      <color rgb="FFFF0000"/>
      <name val="Arial"/>
      <family val="2"/>
    </font>
    <font>
      <sz val="14"/>
      <color rgb="FFFF0000"/>
      <name val="Arial"/>
      <family val="2"/>
    </font>
    <font>
      <u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vertAlign val="superscript"/>
      <sz val="9"/>
      <color theme="1"/>
      <name val="Arial"/>
      <family val="2"/>
    </font>
    <font>
      <i/>
      <sz val="8"/>
      <color theme="1"/>
      <name val="Arial"/>
      <family val="2"/>
    </font>
    <font>
      <b/>
      <sz val="11"/>
      <color theme="1"/>
      <name val="Arial"/>
      <family val="2"/>
    </font>
    <font>
      <i/>
      <sz val="9"/>
      <color theme="1"/>
      <name val="Arial"/>
      <family val="2"/>
    </font>
    <font>
      <b/>
      <sz val="12"/>
      <color rgb="FFC00000"/>
      <name val="Arial"/>
      <family val="2"/>
    </font>
    <font>
      <vertAlign val="superscript"/>
      <sz val="10"/>
      <name val="Arial"/>
      <family val="2"/>
    </font>
    <font>
      <b/>
      <sz val="12"/>
      <color rgb="FF008000"/>
      <name val="Arial"/>
      <family val="2"/>
    </font>
    <font>
      <b/>
      <sz val="12"/>
      <color theme="6" tint="-0.249977111117893"/>
      <name val="Arial"/>
      <family val="2"/>
    </font>
    <font>
      <sz val="9"/>
      <name val="Arial"/>
      <family val="2"/>
    </font>
    <font>
      <b/>
      <i/>
      <sz val="14"/>
      <name val="Arial"/>
      <family val="2"/>
    </font>
    <font>
      <b/>
      <sz val="11"/>
      <color theme="0"/>
      <name val="Arial"/>
      <family val="2"/>
    </font>
    <font>
      <b/>
      <i/>
      <sz val="11"/>
      <color theme="1"/>
      <name val="Arial"/>
      <family val="2"/>
    </font>
    <font>
      <b/>
      <sz val="12"/>
      <color rgb="FF0000FF"/>
      <name val="Arial"/>
      <family val="2"/>
    </font>
    <font>
      <i/>
      <sz val="9"/>
      <color rgb="FFFF0000"/>
      <name val="Arial"/>
      <family val="2"/>
    </font>
    <font>
      <i/>
      <sz val="10"/>
      <color theme="9" tint="-0.249977111117893"/>
      <name val="Arial"/>
      <family val="2"/>
    </font>
    <font>
      <sz val="8.5"/>
      <color rgb="FFFF0000"/>
      <name val="Arial"/>
      <family val="2"/>
    </font>
    <font>
      <sz val="11"/>
      <color theme="3"/>
      <name val="Arial"/>
      <family val="2"/>
    </font>
    <font>
      <b/>
      <sz val="14"/>
      <color theme="3"/>
      <name val="Arial"/>
      <family val="2"/>
    </font>
    <font>
      <b/>
      <sz val="11"/>
      <color theme="3"/>
      <name val="Arial"/>
      <family val="2"/>
    </font>
    <font>
      <i/>
      <sz val="11"/>
      <color theme="0"/>
      <name val="Arial"/>
      <family val="2"/>
    </font>
    <font>
      <b/>
      <i/>
      <sz val="11"/>
      <color theme="0"/>
      <name val="Arial"/>
      <family val="2"/>
    </font>
    <font>
      <sz val="11"/>
      <color theme="0"/>
      <name val="Arial"/>
      <family val="2"/>
    </font>
    <font>
      <b/>
      <u/>
      <sz val="11"/>
      <name val="Arial"/>
      <family val="2"/>
    </font>
    <font>
      <b/>
      <i/>
      <sz val="11"/>
      <name val="Arial"/>
      <family val="2"/>
    </font>
    <font>
      <b/>
      <i/>
      <u/>
      <sz val="11"/>
      <name val="Arial"/>
      <family val="2"/>
    </font>
    <font>
      <b/>
      <sz val="11"/>
      <name val="Arial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b/>
      <i/>
      <u/>
      <sz val="10"/>
      <color theme="1"/>
      <name val="Arial"/>
      <family val="2"/>
    </font>
    <font>
      <b/>
      <u/>
      <sz val="11"/>
      <color theme="1"/>
      <name val="Arial"/>
      <family val="2"/>
    </font>
    <font>
      <u/>
      <sz val="11"/>
      <color theme="1"/>
      <name val="Arial"/>
      <family val="2"/>
    </font>
    <font>
      <b/>
      <sz val="10"/>
      <color rgb="FFFF0000"/>
      <name val="Arial"/>
      <family val="2"/>
    </font>
    <font>
      <b/>
      <i/>
      <u/>
      <sz val="10"/>
      <name val="Arial"/>
      <family val="2"/>
    </font>
    <font>
      <b/>
      <sz val="8"/>
      <color rgb="FFFF0000"/>
      <name val="Arial"/>
      <family val="2"/>
    </font>
    <font>
      <i/>
      <sz val="10"/>
      <color rgb="FF0000FF"/>
      <name val="Arial"/>
      <family val="2"/>
    </font>
    <font>
      <sz val="10"/>
      <color rgb="FF0000FF"/>
      <name val="Arial"/>
      <family val="2"/>
    </font>
    <font>
      <sz val="8"/>
      <color rgb="FF0000FF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sz val="11"/>
      <color rgb="FF00B0F0"/>
      <name val="Arial"/>
      <family val="2"/>
    </font>
    <font>
      <b/>
      <sz val="11"/>
      <color rgb="FF00B0F0"/>
      <name val="Arial"/>
      <family val="2"/>
    </font>
    <font>
      <i/>
      <sz val="9"/>
      <color rgb="FFBF5B09"/>
      <name val="Arial"/>
      <family val="2"/>
    </font>
    <font>
      <i/>
      <sz val="10"/>
      <color rgb="FFBF5B09"/>
      <name val="Arial"/>
      <family val="2"/>
    </font>
    <font>
      <b/>
      <i/>
      <sz val="10"/>
      <color rgb="FFBF5B09"/>
      <name val="Arial"/>
      <family val="2"/>
    </font>
    <font>
      <u/>
      <sz val="9"/>
      <name val="Arial"/>
      <family val="2"/>
    </font>
    <font>
      <b/>
      <sz val="26"/>
      <color rgb="FFFF0000"/>
      <name val="Arial"/>
      <family val="2"/>
    </font>
    <font>
      <b/>
      <sz val="9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Ari+"/>
    </font>
    <font>
      <i/>
      <sz val="11"/>
      <color rgb="FFFF0000"/>
      <name val="Ari+"/>
    </font>
    <font>
      <sz val="8"/>
      <name val="Arial"/>
      <family val="2"/>
    </font>
    <font>
      <sz val="9"/>
      <color theme="1"/>
      <name val="Calibri"/>
      <family val="2"/>
      <scheme val="minor"/>
    </font>
    <font>
      <strike/>
      <sz val="10"/>
      <color theme="1"/>
      <name val="Arial"/>
      <family val="2"/>
    </font>
    <font>
      <sz val="24"/>
      <color rgb="FFFF0000"/>
      <name val="Arial"/>
      <family val="2"/>
    </font>
    <font>
      <b/>
      <sz val="11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theme="4"/>
      <name val="Arial"/>
      <family val="2"/>
    </font>
    <font>
      <b/>
      <sz val="12"/>
      <name val="Arial"/>
      <family val="2"/>
    </font>
    <font>
      <b/>
      <sz val="10"/>
      <name val="Calibri"/>
      <family val="2"/>
    </font>
    <font>
      <b/>
      <sz val="9"/>
      <color theme="0"/>
      <name val="Arial"/>
      <family val="2"/>
    </font>
    <font>
      <i/>
      <sz val="9"/>
      <color theme="0"/>
      <name val="Arial"/>
      <family val="2"/>
    </font>
    <font>
      <b/>
      <sz val="9"/>
      <color theme="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lightGray">
        <fgColor indexed="47"/>
        <bgColor indexed="9"/>
      </patternFill>
    </fill>
    <fill>
      <patternFill patternType="darkGray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mediumGray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Dashed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">
    <xf numFmtId="0" fontId="0" fillId="0" borderId="0"/>
    <xf numFmtId="9" fontId="1" fillId="0" borderId="0" applyFont="0" applyFill="0" applyBorder="0" applyAlignment="0" applyProtection="0"/>
    <xf numFmtId="0" fontId="11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9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9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10">
    <xf numFmtId="0" fontId="0" fillId="0" borderId="0" xfId="0"/>
    <xf numFmtId="0" fontId="0" fillId="13" borderId="0" xfId="0" applyFill="1"/>
    <xf numFmtId="0" fontId="14" fillId="13" borderId="0" xfId="3" applyFont="1" applyFill="1" applyAlignment="1">
      <alignment vertical="center"/>
    </xf>
    <xf numFmtId="0" fontId="14" fillId="0" borderId="0" xfId="5" applyFont="1" applyAlignment="1">
      <alignment horizontal="center" vertical="center"/>
    </xf>
    <xf numFmtId="0" fontId="14" fillId="0" borderId="0" xfId="5" applyFont="1" applyAlignment="1">
      <alignment vertical="center"/>
    </xf>
    <xf numFmtId="0" fontId="14" fillId="0" borderId="0" xfId="5" applyFont="1" applyAlignment="1">
      <alignment horizontal="left" vertical="center" wrapText="1"/>
    </xf>
    <xf numFmtId="0" fontId="5" fillId="0" borderId="0" xfId="5" applyFont="1" applyAlignment="1">
      <alignment vertical="center"/>
    </xf>
    <xf numFmtId="0" fontId="5" fillId="0" borderId="0" xfId="5" applyFont="1"/>
    <xf numFmtId="0" fontId="5" fillId="0" borderId="0" xfId="5" applyFont="1" applyAlignment="1">
      <alignment horizontal="center"/>
    </xf>
    <xf numFmtId="0" fontId="5" fillId="0" borderId="0" xfId="5" applyFont="1" applyAlignment="1">
      <alignment horizontal="left"/>
    </xf>
    <xf numFmtId="0" fontId="11" fillId="0" borderId="0" xfId="5"/>
    <xf numFmtId="3" fontId="5" fillId="7" borderId="11" xfId="0" applyNumberFormat="1" applyFont="1" applyFill="1" applyBorder="1" applyAlignment="1" applyProtection="1">
      <alignment horizontal="center" vertical="center"/>
      <protection locked="0"/>
    </xf>
    <xf numFmtId="3" fontId="5" fillId="7" borderId="8" xfId="0" applyNumberFormat="1" applyFont="1" applyFill="1" applyBorder="1" applyAlignment="1" applyProtection="1">
      <alignment horizontal="center" vertical="center"/>
      <protection locked="0"/>
    </xf>
    <xf numFmtId="3" fontId="5" fillId="7" borderId="21" xfId="0" applyNumberFormat="1" applyFont="1" applyFill="1" applyBorder="1" applyAlignment="1" applyProtection="1">
      <alignment horizontal="center" vertical="center"/>
      <protection locked="0"/>
    </xf>
    <xf numFmtId="0" fontId="56" fillId="0" borderId="0" xfId="0" applyFont="1"/>
    <xf numFmtId="0" fontId="57" fillId="0" borderId="26" xfId="0" applyFont="1" applyBorder="1" applyAlignment="1">
      <alignment vertical="center" wrapText="1"/>
    </xf>
    <xf numFmtId="49" fontId="57" fillId="14" borderId="26" xfId="0" applyNumberFormat="1" applyFont="1" applyFill="1" applyBorder="1" applyAlignment="1">
      <alignment horizontal="center" vertical="center" wrapText="1"/>
    </xf>
    <xf numFmtId="49" fontId="57" fillId="0" borderId="26" xfId="0" applyNumberFormat="1" applyFont="1" applyBorder="1" applyAlignment="1">
      <alignment horizontal="left" vertical="center" wrapText="1"/>
    </xf>
    <xf numFmtId="0" fontId="56" fillId="0" borderId="0" xfId="0" applyFont="1" applyAlignment="1">
      <alignment horizontal="center"/>
    </xf>
    <xf numFmtId="49" fontId="38" fillId="14" borderId="26" xfId="0" applyNumberFormat="1" applyFont="1" applyFill="1" applyBorder="1" applyAlignment="1">
      <alignment horizontal="right" vertical="center" wrapText="1"/>
    </xf>
    <xf numFmtId="0" fontId="38" fillId="0" borderId="26" xfId="0" applyFont="1" applyBorder="1" applyAlignment="1">
      <alignment horizontal="right" vertical="center" wrapText="1"/>
    </xf>
    <xf numFmtId="0" fontId="56" fillId="0" borderId="0" xfId="0" applyFont="1" applyAlignment="1">
      <alignment horizontal="right"/>
    </xf>
    <xf numFmtId="0" fontId="21" fillId="2" borderId="0" xfId="0" applyFont="1" applyFill="1" applyAlignment="1" applyProtection="1">
      <alignment vertical="center"/>
      <protection hidden="1"/>
    </xf>
    <xf numFmtId="0" fontId="53" fillId="2" borderId="0" xfId="0" applyFont="1" applyFill="1" applyAlignment="1" applyProtection="1">
      <alignment horizontal="left" vertical="center"/>
      <protection hidden="1"/>
    </xf>
    <xf numFmtId="0" fontId="46" fillId="2" borderId="0" xfId="0" applyFont="1" applyFill="1" applyAlignment="1" applyProtection="1">
      <alignment horizontal="left" vertical="center" indent="1"/>
      <protection hidden="1"/>
    </xf>
    <xf numFmtId="0" fontId="46" fillId="0" borderId="0" xfId="0" applyFont="1" applyAlignment="1" applyProtection="1">
      <alignment horizontal="left" vertical="center" indent="1"/>
      <protection hidden="1"/>
    </xf>
    <xf numFmtId="0" fontId="47" fillId="2" borderId="0" xfId="0" applyFont="1" applyFill="1" applyAlignment="1" applyProtection="1">
      <alignment vertical="center"/>
      <protection hidden="1"/>
    </xf>
    <xf numFmtId="0" fontId="19" fillId="0" borderId="0" xfId="0" applyFont="1" applyAlignment="1" applyProtection="1">
      <alignment horizontal="left" vertical="center" indent="1"/>
      <protection hidden="1"/>
    </xf>
    <xf numFmtId="0" fontId="46" fillId="0" borderId="0" xfId="0" applyFont="1" applyAlignment="1" applyProtection="1">
      <alignment vertical="center"/>
      <protection hidden="1"/>
    </xf>
    <xf numFmtId="0" fontId="46" fillId="0" borderId="0" xfId="0" applyFont="1" applyAlignment="1" applyProtection="1">
      <alignment vertical="top" wrapText="1"/>
      <protection hidden="1"/>
    </xf>
    <xf numFmtId="0" fontId="19" fillId="0" borderId="0" xfId="0" applyFont="1" applyProtection="1">
      <protection hidden="1"/>
    </xf>
    <xf numFmtId="0" fontId="44" fillId="2" borderId="0" xfId="0" applyFont="1" applyFill="1" applyAlignment="1" applyProtection="1">
      <alignment horizontal="left" vertical="center"/>
      <protection hidden="1"/>
    </xf>
    <xf numFmtId="0" fontId="46" fillId="2" borderId="0" xfId="0" applyFont="1" applyFill="1" applyAlignment="1" applyProtection="1">
      <alignment horizontal="left" vertical="center"/>
      <protection hidden="1"/>
    </xf>
    <xf numFmtId="0" fontId="54" fillId="2" borderId="0" xfId="0" applyFont="1" applyFill="1" applyAlignment="1" applyProtection="1">
      <alignment horizontal="left" vertical="center" indent="1"/>
      <protection hidden="1"/>
    </xf>
    <xf numFmtId="1" fontId="47" fillId="0" borderId="0" xfId="0" applyNumberFormat="1" applyFont="1" applyAlignment="1" applyProtection="1">
      <alignment horizontal="left" vertical="center" indent="1"/>
      <protection hidden="1"/>
    </xf>
    <xf numFmtId="0" fontId="46" fillId="0" borderId="0" xfId="0" applyFont="1" applyAlignment="1" applyProtection="1">
      <alignment horizontal="left" vertical="center"/>
      <protection hidden="1"/>
    </xf>
    <xf numFmtId="0" fontId="52" fillId="0" borderId="0" xfId="0" applyFont="1" applyProtection="1">
      <protection hidden="1"/>
    </xf>
    <xf numFmtId="0" fontId="44" fillId="0" borderId="0" xfId="0" applyFont="1" applyProtection="1">
      <protection hidden="1"/>
    </xf>
    <xf numFmtId="0" fontId="19" fillId="0" borderId="0" xfId="0" applyFont="1" applyAlignment="1" applyProtection="1">
      <alignment vertical="center"/>
      <protection hidden="1"/>
    </xf>
    <xf numFmtId="0" fontId="47" fillId="0" borderId="0" xfId="0" applyFont="1" applyAlignment="1" applyProtection="1">
      <alignment horizontal="center" wrapText="1"/>
      <protection hidden="1"/>
    </xf>
    <xf numFmtId="0" fontId="44" fillId="0" borderId="0" xfId="0" applyFont="1" applyAlignment="1" applyProtection="1">
      <alignment vertical="center"/>
      <protection hidden="1"/>
    </xf>
    <xf numFmtId="0" fontId="44" fillId="0" borderId="0" xfId="0" applyFont="1" applyAlignment="1" applyProtection="1">
      <alignment horizontal="left" vertical="center" wrapText="1"/>
      <protection hidden="1"/>
    </xf>
    <xf numFmtId="0" fontId="45" fillId="0" borderId="0" xfId="0" applyFont="1" applyAlignment="1" applyProtection="1">
      <alignment vertical="center"/>
      <protection hidden="1"/>
    </xf>
    <xf numFmtId="0" fontId="44" fillId="0" borderId="0" xfId="0" applyFont="1" applyAlignment="1" applyProtection="1">
      <alignment vertical="center" wrapText="1"/>
      <protection hidden="1"/>
    </xf>
    <xf numFmtId="0" fontId="46" fillId="0" borderId="0" xfId="0" applyFont="1" applyAlignment="1" applyProtection="1">
      <alignment vertical="center" wrapText="1"/>
      <protection hidden="1"/>
    </xf>
    <xf numFmtId="1" fontId="46" fillId="0" borderId="0" xfId="0" applyNumberFormat="1" applyFont="1" applyAlignment="1" applyProtection="1">
      <alignment vertical="center"/>
      <protection hidden="1"/>
    </xf>
    <xf numFmtId="0" fontId="62" fillId="0" borderId="0" xfId="0" applyFont="1" applyAlignment="1" applyProtection="1">
      <alignment horizontal="left" vertical="center" indent="1"/>
      <protection hidden="1"/>
    </xf>
    <xf numFmtId="0" fontId="11" fillId="0" borderId="0" xfId="0" applyFont="1" applyProtection="1">
      <protection hidden="1"/>
    </xf>
    <xf numFmtId="0" fontId="60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47" fillId="0" borderId="0" xfId="0" applyFont="1" applyAlignment="1" applyProtection="1">
      <alignment vertical="center"/>
      <protection hidden="1"/>
    </xf>
    <xf numFmtId="0" fontId="44" fillId="2" borderId="0" xfId="0" applyFont="1" applyFill="1" applyAlignment="1" applyProtection="1">
      <alignment horizontal="left" vertical="center" indent="1"/>
      <protection hidden="1"/>
    </xf>
    <xf numFmtId="0" fontId="44" fillId="2" borderId="0" xfId="0" applyFont="1" applyFill="1" applyAlignment="1" applyProtection="1">
      <alignment vertical="center"/>
      <protection hidden="1"/>
    </xf>
    <xf numFmtId="0" fontId="44" fillId="2" borderId="0" xfId="0" applyFont="1" applyFill="1" applyAlignment="1" applyProtection="1">
      <alignment horizontal="left" vertical="center" wrapText="1"/>
      <protection hidden="1"/>
    </xf>
    <xf numFmtId="0" fontId="44" fillId="0" borderId="0" xfId="0" applyFont="1" applyAlignment="1" applyProtection="1">
      <alignment horizontal="left" vertical="center" indent="1"/>
      <protection hidden="1"/>
    </xf>
    <xf numFmtId="0" fontId="44" fillId="0" borderId="0" xfId="0" applyFont="1" applyAlignment="1" applyProtection="1">
      <alignment vertical="top" wrapText="1"/>
      <protection hidden="1"/>
    </xf>
    <xf numFmtId="0" fontId="76" fillId="2" borderId="0" xfId="0" applyFont="1" applyFill="1" applyAlignment="1" applyProtection="1">
      <alignment horizontal="left" vertical="center"/>
      <protection hidden="1"/>
    </xf>
    <xf numFmtId="0" fontId="19" fillId="0" borderId="0" xfId="0" applyFont="1" applyAlignment="1" applyProtection="1">
      <alignment horizontal="left" vertical="center"/>
      <protection hidden="1"/>
    </xf>
    <xf numFmtId="0" fontId="44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53" fillId="0" borderId="0" xfId="0" applyFont="1" applyAlignment="1" applyProtection="1">
      <alignment horizontal="left" vertical="center"/>
      <protection hidden="1"/>
    </xf>
    <xf numFmtId="0" fontId="47" fillId="0" borderId="0" xfId="0" applyFont="1" applyAlignment="1" applyProtection="1">
      <alignment horizontal="center" vertical="center"/>
      <protection hidden="1"/>
    </xf>
    <xf numFmtId="0" fontId="46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vertical="center"/>
      <protection hidden="1"/>
    </xf>
    <xf numFmtId="0" fontId="54" fillId="0" borderId="0" xfId="0" applyFont="1" applyAlignment="1" applyProtection="1">
      <alignment horizontal="left" vertical="center" indent="1"/>
      <protection hidden="1"/>
    </xf>
    <xf numFmtId="0" fontId="47" fillId="0" borderId="0" xfId="0" applyFont="1" applyProtection="1">
      <protection hidden="1"/>
    </xf>
    <xf numFmtId="0" fontId="60" fillId="0" borderId="0" xfId="0" applyFont="1" applyAlignment="1" applyProtection="1">
      <alignment horizontal="left" vertical="center" indent="1"/>
      <protection hidden="1"/>
    </xf>
    <xf numFmtId="0" fontId="62" fillId="0" borderId="0" xfId="0" applyFont="1" applyAlignment="1" applyProtection="1">
      <alignment vertical="center"/>
      <protection hidden="1"/>
    </xf>
    <xf numFmtId="0" fontId="64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47" fillId="0" borderId="0" xfId="0" applyFont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vertical="center"/>
      <protection hidden="1"/>
    </xf>
    <xf numFmtId="0" fontId="7" fillId="0" borderId="0" xfId="0" applyFont="1" applyProtection="1"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9" fillId="2" borderId="0" xfId="0" applyFont="1" applyFill="1" applyAlignment="1" applyProtection="1">
      <alignment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11" fillId="4" borderId="0" xfId="0" applyFont="1" applyFill="1" applyAlignment="1" applyProtection="1">
      <alignment horizontal="left"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6" fillId="5" borderId="0" xfId="0" applyFont="1" applyFill="1" applyAlignment="1" applyProtection="1">
      <alignment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0" fontId="5" fillId="0" borderId="0" xfId="0" applyFont="1" applyProtection="1">
      <protection hidden="1"/>
    </xf>
    <xf numFmtId="0" fontId="7" fillId="0" borderId="0" xfId="0" applyFont="1" applyAlignment="1" applyProtection="1">
      <alignment horizontal="right"/>
      <protection hidden="1"/>
    </xf>
    <xf numFmtId="1" fontId="5" fillId="0" borderId="0" xfId="0" applyNumberFormat="1" applyFont="1" applyAlignment="1" applyProtection="1">
      <alignment horizontal="center"/>
      <protection hidden="1"/>
    </xf>
    <xf numFmtId="1" fontId="6" fillId="6" borderId="0" xfId="0" applyNumberFormat="1" applyFont="1" applyFill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6" fillId="6" borderId="0" xfId="0" applyFont="1" applyFill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5" fillId="0" borderId="33" xfId="0" applyFont="1" applyBorder="1" applyAlignment="1" applyProtection="1">
      <alignment horizontal="center" vertical="center"/>
      <protection hidden="1"/>
    </xf>
    <xf numFmtId="0" fontId="18" fillId="0" borderId="20" xfId="0" applyFont="1" applyBorder="1" applyAlignment="1" applyProtection="1">
      <alignment horizontal="center" vertical="center" wrapText="1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18" fillId="0" borderId="8" xfId="0" applyFont="1" applyBorder="1" applyAlignment="1" applyProtection="1">
      <alignment horizontal="center" vertical="center" wrapText="1"/>
      <protection hidden="1"/>
    </xf>
    <xf numFmtId="0" fontId="5" fillId="0" borderId="21" xfId="0" applyFont="1" applyBorder="1" applyAlignment="1" applyProtection="1">
      <alignment horizontal="center" vertical="center"/>
      <protection hidden="1"/>
    </xf>
    <xf numFmtId="0" fontId="5" fillId="7" borderId="16" xfId="0" applyFont="1" applyFill="1" applyBorder="1" applyAlignment="1" applyProtection="1">
      <alignment horizontal="left" vertical="center"/>
      <protection hidden="1"/>
    </xf>
    <xf numFmtId="0" fontId="5" fillId="7" borderId="17" xfId="0" applyFont="1" applyFill="1" applyBorder="1" applyAlignment="1" applyProtection="1">
      <alignment horizontal="left" vertical="center"/>
      <protection hidden="1"/>
    </xf>
    <xf numFmtId="1" fontId="5" fillId="3" borderId="21" xfId="0" applyNumberFormat="1" applyFont="1" applyFill="1" applyBorder="1" applyAlignment="1" applyProtection="1">
      <alignment horizontal="center" vertical="center"/>
      <protection hidden="1"/>
    </xf>
    <xf numFmtId="1" fontId="18" fillId="7" borderId="16" xfId="0" applyNumberFormat="1" applyFont="1" applyFill="1" applyBorder="1" applyAlignment="1" applyProtection="1">
      <alignment horizontal="center" vertical="center"/>
      <protection hidden="1"/>
    </xf>
    <xf numFmtId="0" fontId="25" fillId="2" borderId="0" xfId="0" applyFont="1" applyFill="1" applyAlignment="1" applyProtection="1">
      <alignment vertical="center"/>
      <protection hidden="1"/>
    </xf>
    <xf numFmtId="0" fontId="25" fillId="5" borderId="0" xfId="0" applyFont="1" applyFill="1" applyAlignment="1" applyProtection="1">
      <alignment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22" fillId="0" borderId="0" xfId="0" applyFont="1" applyProtection="1">
      <protection hidden="1"/>
    </xf>
    <xf numFmtId="0" fontId="33" fillId="0" borderId="0" xfId="0" applyFont="1" applyProtection="1">
      <protection hidden="1"/>
    </xf>
    <xf numFmtId="1" fontId="25" fillId="0" borderId="0" xfId="0" applyNumberFormat="1" applyFont="1" applyAlignment="1" applyProtection="1">
      <alignment horizontal="left" vertical="center"/>
      <protection hidden="1"/>
    </xf>
    <xf numFmtId="0" fontId="23" fillId="0" borderId="0" xfId="0" applyFont="1" applyProtection="1">
      <protection hidden="1"/>
    </xf>
    <xf numFmtId="1" fontId="5" fillId="0" borderId="0" xfId="0" quotePrefix="1" applyNumberFormat="1" applyFont="1" applyAlignment="1" applyProtection="1">
      <alignment horizontal="center" vertical="center"/>
      <protection hidden="1"/>
    </xf>
    <xf numFmtId="0" fontId="12" fillId="0" borderId="0" xfId="0" applyFont="1" applyProtection="1">
      <protection hidden="1"/>
    </xf>
    <xf numFmtId="1" fontId="5" fillId="0" borderId="0" xfId="0" applyNumberFormat="1" applyFont="1" applyAlignment="1" applyProtection="1">
      <alignment horizontal="center" vertical="center"/>
      <protection hidden="1"/>
    </xf>
    <xf numFmtId="49" fontId="36" fillId="15" borderId="0" xfId="3" applyNumberFormat="1" applyFont="1" applyFill="1" applyAlignment="1" applyProtection="1">
      <alignment vertical="center" wrapText="1"/>
      <protection hidden="1"/>
    </xf>
    <xf numFmtId="0" fontId="18" fillId="0" borderId="0" xfId="0" applyFont="1" applyProtection="1">
      <protection hidden="1"/>
    </xf>
    <xf numFmtId="0" fontId="48" fillId="0" borderId="0" xfId="0" applyFont="1" applyProtection="1">
      <protection hidden="1"/>
    </xf>
    <xf numFmtId="0" fontId="25" fillId="0" borderId="0" xfId="0" applyFont="1" applyProtection="1">
      <protection hidden="1"/>
    </xf>
    <xf numFmtId="1" fontId="25" fillId="0" borderId="0" xfId="0" applyNumberFormat="1" applyFont="1" applyAlignment="1" applyProtection="1">
      <alignment horizontal="center" vertical="center"/>
      <protection hidden="1"/>
    </xf>
    <xf numFmtId="1" fontId="25" fillId="0" borderId="0" xfId="0" quotePrefix="1" applyNumberFormat="1" applyFont="1" applyAlignment="1" applyProtection="1">
      <alignment horizontal="center" vertical="center"/>
      <protection hidden="1"/>
    </xf>
    <xf numFmtId="0" fontId="34" fillId="0" borderId="0" xfId="0" applyFont="1" applyAlignment="1" applyProtection="1">
      <alignment horizontal="left" indent="1"/>
      <protection hidden="1"/>
    </xf>
    <xf numFmtId="0" fontId="26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0" fillId="0" borderId="0" xfId="0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5" fillId="6" borderId="0" xfId="0" applyFont="1" applyFill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right"/>
      <protection hidden="1"/>
    </xf>
    <xf numFmtId="0" fontId="12" fillId="0" borderId="0" xfId="0" applyFont="1" applyAlignment="1" applyProtection="1">
      <alignment horizontal="center"/>
      <protection hidden="1"/>
    </xf>
    <xf numFmtId="0" fontId="28" fillId="0" borderId="0" xfId="0" applyFont="1" applyAlignment="1" applyProtection="1">
      <alignment vertical="center"/>
      <protection hidden="1"/>
    </xf>
    <xf numFmtId="0" fontId="59" fillId="2" borderId="0" xfId="0" applyFont="1" applyFill="1" applyAlignment="1" applyProtection="1">
      <alignment horizontal="left" vertical="center" wrapText="1"/>
      <protection hidden="1"/>
    </xf>
    <xf numFmtId="0" fontId="59" fillId="0" borderId="0" xfId="0" applyFont="1" applyAlignment="1" applyProtection="1">
      <alignment horizontal="left" vertical="center" wrapText="1"/>
      <protection hidden="1"/>
    </xf>
    <xf numFmtId="0" fontId="7" fillId="2" borderId="0" xfId="0" applyFont="1" applyFill="1" applyAlignment="1" applyProtection="1">
      <alignment vertical="center"/>
      <protection hidden="1"/>
    </xf>
    <xf numFmtId="0" fontId="7" fillId="5" borderId="0" xfId="0" applyFont="1" applyFill="1" applyAlignment="1" applyProtection="1">
      <alignment vertical="center"/>
      <protection hidden="1"/>
    </xf>
    <xf numFmtId="0" fontId="7" fillId="0" borderId="17" xfId="0" applyFont="1" applyBorder="1" applyProtection="1">
      <protection hidden="1"/>
    </xf>
    <xf numFmtId="0" fontId="7" fillId="0" borderId="26" xfId="0" applyFont="1" applyBorder="1" applyAlignment="1" applyProtection="1">
      <alignment horizontal="center" vertical="center"/>
      <protection hidden="1"/>
    </xf>
    <xf numFmtId="0" fontId="7" fillId="0" borderId="18" xfId="0" applyFont="1" applyBorder="1" applyAlignment="1" applyProtection="1">
      <alignment horizontal="center" vertical="center"/>
      <protection hidden="1"/>
    </xf>
    <xf numFmtId="0" fontId="7" fillId="0" borderId="17" xfId="0" applyFont="1" applyBorder="1" applyAlignment="1" applyProtection="1">
      <alignment vertical="center"/>
      <protection hidden="1"/>
    </xf>
    <xf numFmtId="1" fontId="7" fillId="0" borderId="26" xfId="0" applyNumberFormat="1" applyFont="1" applyBorder="1" applyAlignment="1" applyProtection="1">
      <alignment horizontal="center" vertical="center"/>
      <protection hidden="1"/>
    </xf>
    <xf numFmtId="1" fontId="7" fillId="0" borderId="18" xfId="0" applyNumberFormat="1" applyFont="1" applyBorder="1" applyAlignment="1" applyProtection="1">
      <alignment horizontal="center" vertical="center"/>
      <protection hidden="1"/>
    </xf>
    <xf numFmtId="0" fontId="11" fillId="5" borderId="0" xfId="0" applyFont="1" applyFill="1" applyProtection="1">
      <protection hidden="1"/>
    </xf>
    <xf numFmtId="0" fontId="7" fillId="0" borderId="10" xfId="0" applyFont="1" applyBorder="1" applyAlignment="1" applyProtection="1">
      <alignment horizontal="center" vertical="center"/>
      <protection hidden="1"/>
    </xf>
    <xf numFmtId="0" fontId="7" fillId="0" borderId="20" xfId="0" applyFont="1" applyBorder="1" applyAlignment="1" applyProtection="1">
      <alignment horizontal="center" vertical="center"/>
      <protection hidden="1"/>
    </xf>
    <xf numFmtId="0" fontId="7" fillId="0" borderId="9" xfId="0" applyFont="1" applyBorder="1" applyAlignment="1" applyProtection="1">
      <alignment horizontal="center" vertical="center"/>
      <protection hidden="1"/>
    </xf>
    <xf numFmtId="0" fontId="7" fillId="0" borderId="16" xfId="0" applyFont="1" applyBorder="1" applyAlignment="1" applyProtection="1">
      <alignment vertical="center"/>
      <protection hidden="1"/>
    </xf>
    <xf numFmtId="1" fontId="7" fillId="0" borderId="22" xfId="0" applyNumberFormat="1" applyFont="1" applyBorder="1" applyAlignment="1" applyProtection="1">
      <alignment horizontal="center" vertical="center"/>
      <protection hidden="1"/>
    </xf>
    <xf numFmtId="1" fontId="7" fillId="0" borderId="17" xfId="0" applyNumberFormat="1" applyFont="1" applyBorder="1" applyAlignment="1" applyProtection="1">
      <alignment horizontal="center" vertical="center"/>
      <protection hidden="1"/>
    </xf>
    <xf numFmtId="0" fontId="7" fillId="2" borderId="23" xfId="0" applyFont="1" applyFill="1" applyBorder="1" applyAlignment="1" applyProtection="1">
      <alignment vertical="center"/>
      <protection hidden="1"/>
    </xf>
    <xf numFmtId="3" fontId="7" fillId="0" borderId="18" xfId="0" applyNumberFormat="1" applyFont="1" applyBorder="1" applyAlignment="1" applyProtection="1">
      <alignment horizontal="center" vertical="center"/>
      <protection hidden="1"/>
    </xf>
    <xf numFmtId="3" fontId="7" fillId="0" borderId="22" xfId="0" applyNumberFormat="1" applyFont="1" applyBorder="1" applyAlignment="1" applyProtection="1">
      <alignment horizontal="center" vertical="center"/>
      <protection hidden="1"/>
    </xf>
    <xf numFmtId="3" fontId="7" fillId="0" borderId="17" xfId="0" applyNumberFormat="1" applyFont="1" applyBorder="1" applyAlignment="1" applyProtection="1">
      <alignment horizontal="center" vertical="center"/>
      <protection hidden="1"/>
    </xf>
    <xf numFmtId="0" fontId="7" fillId="2" borderId="31" xfId="0" applyFont="1" applyFill="1" applyBorder="1" applyAlignment="1" applyProtection="1">
      <alignment horizontal="center" vertical="center"/>
      <protection hidden="1"/>
    </xf>
    <xf numFmtId="0" fontId="7" fillId="2" borderId="38" xfId="0" applyFont="1" applyFill="1" applyBorder="1" applyAlignment="1" applyProtection="1">
      <alignment horizontal="center" vertical="center"/>
      <protection hidden="1"/>
    </xf>
    <xf numFmtId="0" fontId="7" fillId="0" borderId="38" xfId="0" applyFont="1" applyBorder="1" applyAlignment="1" applyProtection="1">
      <alignment horizontal="center" vertical="center"/>
      <protection hidden="1"/>
    </xf>
    <xf numFmtId="0" fontId="7" fillId="0" borderId="9" xfId="0" applyFont="1" applyBorder="1" applyAlignment="1" applyProtection="1">
      <alignment horizontal="left" vertical="center"/>
      <protection hidden="1"/>
    </xf>
    <xf numFmtId="0" fontId="7" fillId="0" borderId="10" xfId="0" applyFont="1" applyBorder="1" applyAlignment="1" applyProtection="1">
      <alignment horizontal="left" vertical="center"/>
      <protection hidden="1"/>
    </xf>
    <xf numFmtId="0" fontId="7" fillId="0" borderId="24" xfId="0" applyFont="1" applyBorder="1" applyAlignment="1" applyProtection="1">
      <alignment horizontal="center" vertical="center"/>
      <protection hidden="1"/>
    </xf>
    <xf numFmtId="0" fontId="7" fillId="0" borderId="40" xfId="0" applyFont="1" applyBorder="1" applyAlignment="1" applyProtection="1">
      <alignment horizontal="center" vertical="center"/>
      <protection hidden="1"/>
    </xf>
    <xf numFmtId="0" fontId="7" fillId="0" borderId="23" xfId="0" applyFont="1" applyBorder="1" applyAlignment="1" applyProtection="1">
      <alignment horizontal="center" vertical="center"/>
      <protection hidden="1"/>
    </xf>
    <xf numFmtId="0" fontId="49" fillId="0" borderId="0" xfId="0" applyFont="1" applyAlignment="1" applyProtection="1">
      <alignment horizontal="left" vertical="center"/>
      <protection hidden="1"/>
    </xf>
    <xf numFmtId="1" fontId="49" fillId="0" borderId="24" xfId="0" applyNumberFormat="1" applyFont="1" applyBorder="1" applyAlignment="1" applyProtection="1">
      <alignment horizontal="center" vertical="center"/>
      <protection hidden="1"/>
    </xf>
    <xf numFmtId="1" fontId="49" fillId="0" borderId="40" xfId="0" applyNumberFormat="1" applyFont="1" applyBorder="1" applyAlignment="1" applyProtection="1">
      <alignment horizontal="center" vertical="center"/>
      <protection hidden="1"/>
    </xf>
    <xf numFmtId="1" fontId="49" fillId="0" borderId="23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165" fontId="7" fillId="0" borderId="24" xfId="0" applyNumberFormat="1" applyFont="1" applyBorder="1" applyAlignment="1" applyProtection="1">
      <alignment horizontal="center" vertical="center"/>
      <protection hidden="1"/>
    </xf>
    <xf numFmtId="165" fontId="7" fillId="0" borderId="40" xfId="0" applyNumberFormat="1" applyFont="1" applyBorder="1" applyAlignment="1" applyProtection="1">
      <alignment horizontal="center" vertical="center"/>
      <protection hidden="1"/>
    </xf>
    <xf numFmtId="165" fontId="7" fillId="0" borderId="23" xfId="0" applyNumberFormat="1" applyFont="1" applyBorder="1" applyAlignment="1" applyProtection="1">
      <alignment horizontal="center" vertical="center"/>
      <protection hidden="1"/>
    </xf>
    <xf numFmtId="164" fontId="7" fillId="0" borderId="40" xfId="0" applyNumberFormat="1" applyFont="1" applyBorder="1" applyAlignment="1" applyProtection="1">
      <alignment horizontal="center" vertical="center"/>
      <protection hidden="1"/>
    </xf>
    <xf numFmtId="164" fontId="7" fillId="0" borderId="23" xfId="0" applyNumberFormat="1" applyFont="1" applyBorder="1" applyAlignment="1" applyProtection="1">
      <alignment horizontal="center" vertical="center"/>
      <protection hidden="1"/>
    </xf>
    <xf numFmtId="0" fontId="7" fillId="5" borderId="40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7" fillId="9" borderId="18" xfId="0" applyFont="1" applyFill="1" applyBorder="1" applyAlignment="1" applyProtection="1">
      <alignment horizontal="left" vertical="center"/>
      <protection hidden="1"/>
    </xf>
    <xf numFmtId="0" fontId="0" fillId="9" borderId="17" xfId="0" applyFill="1" applyBorder="1" applyAlignment="1" applyProtection="1">
      <alignment horizontal="left" vertical="center"/>
      <protection hidden="1"/>
    </xf>
    <xf numFmtId="165" fontId="7" fillId="9" borderId="18" xfId="0" applyNumberFormat="1" applyFont="1" applyFill="1" applyBorder="1" applyAlignment="1" applyProtection="1">
      <alignment horizontal="center" vertical="center"/>
      <protection hidden="1"/>
    </xf>
    <xf numFmtId="165" fontId="7" fillId="9" borderId="22" xfId="0" applyNumberFormat="1" applyFont="1" applyFill="1" applyBorder="1" applyAlignment="1" applyProtection="1">
      <alignment horizontal="center" vertical="center"/>
      <protection hidden="1"/>
    </xf>
    <xf numFmtId="165" fontId="7" fillId="9" borderId="17" xfId="0" applyNumberFormat="1" applyFont="1" applyFill="1" applyBorder="1" applyAlignment="1" applyProtection="1">
      <alignment horizontal="center" vertical="center"/>
      <protection hidden="1"/>
    </xf>
    <xf numFmtId="0" fontId="60" fillId="2" borderId="0" xfId="0" applyFont="1" applyFill="1" applyAlignment="1" applyProtection="1">
      <alignment horizontal="justify" vertical="center" wrapText="1"/>
      <protection hidden="1"/>
    </xf>
    <xf numFmtId="0" fontId="56" fillId="0" borderId="0" xfId="0" applyFont="1" applyProtection="1"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7" fillId="6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65" fillId="0" borderId="0" xfId="0" applyFont="1" applyAlignment="1" applyProtection="1">
      <alignment vertical="center"/>
      <protection hidden="1"/>
    </xf>
    <xf numFmtId="0" fontId="41" fillId="0" borderId="0" xfId="0" applyFont="1" applyAlignment="1" applyProtection="1">
      <alignment vertical="center" wrapText="1"/>
      <protection hidden="1"/>
    </xf>
    <xf numFmtId="0" fontId="22" fillId="0" borderId="0" xfId="0" applyFont="1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hidden="1"/>
    </xf>
    <xf numFmtId="0" fontId="23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vertical="center" wrapText="1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horizontal="right"/>
      <protection hidden="1"/>
    </xf>
    <xf numFmtId="0" fontId="24" fillId="0" borderId="0" xfId="0" applyFont="1" applyAlignment="1" applyProtection="1">
      <alignment horizontal="justify" vertical="top" wrapText="1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25" fillId="0" borderId="0" xfId="0" applyFont="1" applyAlignment="1" applyProtection="1">
      <alignment horizontal="right" vertical="center"/>
      <protection hidden="1"/>
    </xf>
    <xf numFmtId="0" fontId="31" fillId="0" borderId="0" xfId="0" applyFont="1" applyAlignment="1" applyProtection="1">
      <alignment vertical="center"/>
      <protection hidden="1"/>
    </xf>
    <xf numFmtId="0" fontId="18" fillId="0" borderId="0" xfId="0" applyFont="1" applyAlignment="1" applyProtection="1">
      <alignment horizontal="left" vertical="center" indent="2"/>
      <protection hidden="1"/>
    </xf>
    <xf numFmtId="0" fontId="78" fillId="0" borderId="0" xfId="0" applyFont="1" applyAlignment="1" applyProtection="1">
      <alignment horizontal="left" vertical="center"/>
      <protection hidden="1"/>
    </xf>
    <xf numFmtId="0" fontId="11" fillId="0" borderId="0" xfId="5" applyAlignment="1">
      <alignment vertical="center"/>
    </xf>
    <xf numFmtId="0" fontId="79" fillId="0" borderId="0" xfId="5" applyFont="1" applyAlignment="1">
      <alignment vertical="center"/>
    </xf>
    <xf numFmtId="0" fontId="80" fillId="0" borderId="0" xfId="5" applyFont="1" applyAlignment="1">
      <alignment vertical="center" wrapText="1"/>
    </xf>
    <xf numFmtId="0" fontId="79" fillId="0" borderId="10" xfId="5" applyFont="1" applyBorder="1" applyAlignment="1">
      <alignment horizontal="center" vertical="center"/>
    </xf>
    <xf numFmtId="0" fontId="79" fillId="0" borderId="20" xfId="5" applyFont="1" applyBorder="1" applyAlignment="1">
      <alignment horizontal="center" vertical="center"/>
    </xf>
    <xf numFmtId="0" fontId="81" fillId="0" borderId="9" xfId="5" applyFont="1" applyBorder="1" applyAlignment="1">
      <alignment horizontal="center" vertical="center"/>
    </xf>
    <xf numFmtId="166" fontId="82" fillId="16" borderId="18" xfId="5" applyNumberFormat="1" applyFont="1" applyFill="1" applyBorder="1" applyAlignment="1">
      <alignment horizontal="right" vertical="center"/>
    </xf>
    <xf numFmtId="166" fontId="83" fillId="16" borderId="17" xfId="5" applyNumberFormat="1" applyFont="1" applyFill="1" applyBorder="1" applyAlignment="1">
      <alignment horizontal="right" vertical="center"/>
    </xf>
    <xf numFmtId="166" fontId="82" fillId="16" borderId="22" xfId="5" applyNumberFormat="1" applyFont="1" applyFill="1" applyBorder="1" applyAlignment="1">
      <alignment horizontal="right" vertical="center"/>
    </xf>
    <xf numFmtId="165" fontId="84" fillId="17" borderId="18" xfId="9" applyNumberFormat="1" applyFont="1" applyFill="1" applyBorder="1" applyAlignment="1">
      <alignment horizontal="right" vertical="center"/>
    </xf>
    <xf numFmtId="165" fontId="84" fillId="17" borderId="22" xfId="9" applyNumberFormat="1" applyFont="1" applyFill="1" applyBorder="1" applyAlignment="1">
      <alignment horizontal="right" vertical="center"/>
    </xf>
    <xf numFmtId="165" fontId="73" fillId="17" borderId="17" xfId="9" applyNumberFormat="1" applyFont="1" applyFill="1" applyBorder="1" applyAlignment="1">
      <alignment horizontal="right" vertical="center"/>
    </xf>
    <xf numFmtId="0" fontId="85" fillId="9" borderId="25" xfId="5" applyFont="1" applyFill="1" applyBorder="1" applyAlignment="1">
      <alignment vertical="center"/>
    </xf>
    <xf numFmtId="0" fontId="12" fillId="9" borderId="5" xfId="5" applyFont="1" applyFill="1" applyBorder="1" applyAlignment="1">
      <alignment vertical="center"/>
    </xf>
    <xf numFmtId="165" fontId="12" fillId="9" borderId="5" xfId="7" applyNumberFormat="1" applyFont="1" applyFill="1" applyBorder="1" applyAlignment="1">
      <alignment vertical="center"/>
    </xf>
    <xf numFmtId="0" fontId="11" fillId="9" borderId="35" xfId="5" applyFill="1" applyBorder="1"/>
    <xf numFmtId="0" fontId="11" fillId="9" borderId="24" xfId="5" applyFill="1" applyBorder="1" applyAlignment="1">
      <alignment vertical="center"/>
    </xf>
    <xf numFmtId="0" fontId="11" fillId="9" borderId="0" xfId="5" applyFill="1" applyAlignment="1">
      <alignment vertical="center"/>
    </xf>
    <xf numFmtId="0" fontId="11" fillId="9" borderId="23" xfId="5" applyFill="1" applyBorder="1"/>
    <xf numFmtId="0" fontId="12" fillId="9" borderId="24" xfId="5" applyFont="1" applyFill="1" applyBorder="1" applyAlignment="1">
      <alignment vertical="center"/>
    </xf>
    <xf numFmtId="0" fontId="12" fillId="9" borderId="0" xfId="5" applyFont="1" applyFill="1" applyAlignment="1">
      <alignment vertical="center"/>
    </xf>
    <xf numFmtId="0" fontId="12" fillId="9" borderId="0" xfId="5" applyFont="1" applyFill="1" applyAlignment="1">
      <alignment horizontal="right" vertical="center"/>
    </xf>
    <xf numFmtId="0" fontId="12" fillId="9" borderId="23" xfId="5" applyFont="1" applyFill="1" applyBorder="1"/>
    <xf numFmtId="0" fontId="86" fillId="9" borderId="24" xfId="5" applyFont="1" applyFill="1" applyBorder="1" applyAlignment="1">
      <alignment vertical="center"/>
    </xf>
    <xf numFmtId="3" fontId="88" fillId="9" borderId="0" xfId="5" applyNumberFormat="1" applyFont="1" applyFill="1" applyAlignment="1">
      <alignment vertical="center"/>
    </xf>
    <xf numFmtId="1" fontId="11" fillId="0" borderId="0" xfId="5" applyNumberFormat="1"/>
    <xf numFmtId="0" fontId="88" fillId="9" borderId="0" xfId="5" applyFont="1" applyFill="1" applyAlignment="1">
      <alignment vertical="center"/>
    </xf>
    <xf numFmtId="0" fontId="85" fillId="9" borderId="10" xfId="5" applyFont="1" applyFill="1" applyBorder="1" applyAlignment="1">
      <alignment vertical="center"/>
    </xf>
    <xf numFmtId="0" fontId="11" fillId="9" borderId="8" xfId="5" applyFill="1" applyBorder="1" applyAlignment="1">
      <alignment vertical="center"/>
    </xf>
    <xf numFmtId="0" fontId="12" fillId="9" borderId="8" xfId="5" applyFont="1" applyFill="1" applyBorder="1" applyAlignment="1">
      <alignment vertical="center"/>
    </xf>
    <xf numFmtId="165" fontId="88" fillId="9" borderId="8" xfId="7" applyNumberFormat="1" applyFont="1" applyFill="1" applyBorder="1" applyAlignment="1">
      <alignment vertical="center"/>
    </xf>
    <xf numFmtId="0" fontId="11" fillId="9" borderId="9" xfId="5" applyFill="1" applyBorder="1"/>
    <xf numFmtId="1" fontId="79" fillId="0" borderId="18" xfId="8" applyNumberFormat="1" applyFont="1" applyBorder="1" applyAlignment="1">
      <alignment horizontal="right" vertical="center"/>
    </xf>
    <xf numFmtId="1" fontId="79" fillId="0" borderId="22" xfId="8" applyNumberFormat="1" applyFont="1" applyBorder="1" applyAlignment="1">
      <alignment horizontal="right" vertical="center"/>
    </xf>
    <xf numFmtId="1" fontId="81" fillId="0" borderId="17" xfId="8" applyNumberFormat="1" applyFont="1" applyBorder="1" applyAlignment="1">
      <alignment horizontal="right" vertical="center"/>
    </xf>
    <xf numFmtId="0" fontId="18" fillId="0" borderId="0" xfId="0" quotePrefix="1" applyFont="1" applyProtection="1">
      <protection hidden="1"/>
    </xf>
    <xf numFmtId="0" fontId="7" fillId="0" borderId="0" xfId="0" applyFont="1" applyAlignment="1" applyProtection="1">
      <alignment vertical="center" wrapText="1"/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41" fillId="0" borderId="0" xfId="0" applyFont="1" applyAlignment="1" applyProtection="1">
      <alignment horizontal="right" wrapText="1"/>
      <protection hidden="1"/>
    </xf>
    <xf numFmtId="0" fontId="74" fillId="0" borderId="0" xfId="0" applyFont="1" applyAlignment="1" applyProtection="1">
      <alignment vertical="center" wrapText="1"/>
      <protection hidden="1"/>
    </xf>
    <xf numFmtId="0" fontId="22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vertical="center" wrapText="1"/>
      <protection hidden="1"/>
    </xf>
    <xf numFmtId="0" fontId="61" fillId="0" borderId="0" xfId="0" applyFont="1" applyAlignment="1" applyProtection="1">
      <alignment vertical="center"/>
      <protection hidden="1"/>
    </xf>
    <xf numFmtId="0" fontId="30" fillId="0" borderId="0" xfId="0" applyFont="1" applyAlignment="1" applyProtection="1">
      <alignment vertical="center"/>
      <protection hidden="1"/>
    </xf>
    <xf numFmtId="0" fontId="30" fillId="0" borderId="0" xfId="0" applyFont="1" applyProtection="1">
      <protection hidden="1"/>
    </xf>
    <xf numFmtId="0" fontId="32" fillId="0" borderId="0" xfId="0" applyFont="1" applyAlignment="1" applyProtection="1">
      <alignment horizontal="center" wrapText="1"/>
      <protection hidden="1"/>
    </xf>
    <xf numFmtId="0" fontId="32" fillId="0" borderId="0" xfId="0" applyFont="1" applyAlignment="1" applyProtection="1">
      <alignment vertical="center" wrapText="1"/>
      <protection hidden="1"/>
    </xf>
    <xf numFmtId="0" fontId="32" fillId="0" borderId="0" xfId="0" applyFont="1" applyAlignment="1" applyProtection="1">
      <alignment wrapText="1"/>
      <protection hidden="1"/>
    </xf>
    <xf numFmtId="0" fontId="90" fillId="2" borderId="0" xfId="0" applyFont="1" applyFill="1" applyAlignment="1" applyProtection="1">
      <alignment vertical="center"/>
      <protection hidden="1"/>
    </xf>
    <xf numFmtId="0" fontId="39" fillId="0" borderId="0" xfId="0" applyFont="1" applyProtection="1">
      <protection hidden="1"/>
    </xf>
    <xf numFmtId="0" fontId="41" fillId="0" borderId="0" xfId="0" applyFont="1" applyAlignment="1" applyProtection="1">
      <alignment horizontal="left" wrapText="1"/>
      <protection hidden="1"/>
    </xf>
    <xf numFmtId="0" fontId="77" fillId="0" borderId="0" xfId="0" quotePrefix="1" applyFont="1" applyAlignment="1" applyProtection="1">
      <alignment horizontal="left" indent="1"/>
      <protection hidden="1"/>
    </xf>
    <xf numFmtId="0" fontId="46" fillId="2" borderId="0" xfId="0" applyFont="1" applyFill="1" applyAlignment="1" applyProtection="1">
      <alignment horizontal="left"/>
      <protection hidden="1"/>
    </xf>
    <xf numFmtId="0" fontId="62" fillId="0" borderId="0" xfId="0" applyFont="1" applyAlignment="1" applyProtection="1">
      <alignment horizontal="left"/>
      <protection hidden="1"/>
    </xf>
    <xf numFmtId="0" fontId="7" fillId="2" borderId="0" xfId="0" applyFont="1" applyFill="1" applyProtection="1">
      <protection hidden="1"/>
    </xf>
    <xf numFmtId="0" fontId="7" fillId="5" borderId="0" xfId="0" applyFont="1" applyFill="1" applyProtection="1">
      <protection hidden="1"/>
    </xf>
    <xf numFmtId="0" fontId="18" fillId="0" borderId="44" xfId="0" applyFont="1" applyBorder="1" applyAlignment="1" applyProtection="1">
      <alignment horizontal="center" vertical="center" wrapText="1"/>
      <protection hidden="1"/>
    </xf>
    <xf numFmtId="3" fontId="5" fillId="7" borderId="38" xfId="0" applyNumberFormat="1" applyFont="1" applyFill="1" applyBorder="1" applyAlignment="1" applyProtection="1">
      <alignment horizontal="center" vertical="center"/>
      <protection locked="0"/>
    </xf>
    <xf numFmtId="1" fontId="18" fillId="7" borderId="38" xfId="0" applyNumberFormat="1" applyFont="1" applyFill="1" applyBorder="1" applyAlignment="1" applyProtection="1">
      <alignment horizontal="center" vertical="center"/>
      <protection hidden="1"/>
    </xf>
    <xf numFmtId="0" fontId="41" fillId="0" borderId="0" xfId="0" applyFont="1" applyAlignment="1" applyProtection="1">
      <alignment wrapText="1"/>
      <protection hidden="1"/>
    </xf>
    <xf numFmtId="0" fontId="61" fillId="0" borderId="0" xfId="0" applyFont="1" applyProtection="1">
      <protection hidden="1"/>
    </xf>
    <xf numFmtId="0" fontId="41" fillId="0" borderId="4" xfId="0" applyFont="1" applyBorder="1" applyAlignment="1" applyProtection="1">
      <alignment horizontal="left" wrapText="1"/>
      <protection hidden="1"/>
    </xf>
    <xf numFmtId="0" fontId="97" fillId="0" borderId="0" xfId="0" applyFont="1" applyAlignment="1" applyProtection="1">
      <alignment horizontal="left"/>
      <protection hidden="1"/>
    </xf>
    <xf numFmtId="0" fontId="7" fillId="0" borderId="0" xfId="0" applyFont="1" applyAlignment="1" applyProtection="1">
      <alignment horizontal="left" wrapText="1"/>
      <protection hidden="1"/>
    </xf>
    <xf numFmtId="0" fontId="65" fillId="0" borderId="4" xfId="0" applyFont="1" applyBorder="1" applyAlignment="1" applyProtection="1">
      <alignment vertical="center"/>
      <protection hidden="1"/>
    </xf>
    <xf numFmtId="0" fontId="7" fillId="0" borderId="0" xfId="0" applyFont="1" applyAlignment="1" applyProtection="1">
      <alignment horizontal="right" vertical="center" indent="2"/>
      <protection hidden="1"/>
    </xf>
    <xf numFmtId="0" fontId="61" fillId="0" borderId="0" xfId="0" applyFont="1" applyAlignment="1" applyProtection="1">
      <alignment horizontal="right" vertical="center" indent="2"/>
      <protection hidden="1"/>
    </xf>
    <xf numFmtId="164" fontId="7" fillId="0" borderId="18" xfId="0" applyNumberFormat="1" applyFont="1" applyBorder="1" applyAlignment="1" applyProtection="1">
      <alignment horizontal="center" vertical="center"/>
      <protection hidden="1"/>
    </xf>
    <xf numFmtId="164" fontId="7" fillId="0" borderId="26" xfId="0" applyNumberFormat="1" applyFont="1" applyBorder="1" applyAlignment="1" applyProtection="1">
      <alignment horizontal="center" vertical="center"/>
      <protection hidden="1"/>
    </xf>
    <xf numFmtId="0" fontId="11" fillId="0" borderId="24" xfId="0" applyFont="1" applyBorder="1" applyAlignment="1" applyProtection="1">
      <alignment horizontal="center" vertical="center"/>
      <protection hidden="1"/>
    </xf>
    <xf numFmtId="164" fontId="7" fillId="0" borderId="0" xfId="0" applyNumberFormat="1" applyFont="1" applyAlignment="1" applyProtection="1">
      <alignment horizontal="left" vertical="center"/>
      <protection hidden="1"/>
    </xf>
    <xf numFmtId="164" fontId="7" fillId="0" borderId="24" xfId="0" applyNumberFormat="1" applyFont="1" applyBorder="1" applyAlignment="1" applyProtection="1">
      <alignment horizontal="center" vertical="center"/>
      <protection hidden="1"/>
    </xf>
    <xf numFmtId="0" fontId="7" fillId="18" borderId="24" xfId="0" applyFont="1" applyFill="1" applyBorder="1" applyAlignment="1" applyProtection="1">
      <alignment horizontal="center" vertical="center"/>
      <protection hidden="1"/>
    </xf>
    <xf numFmtId="0" fontId="7" fillId="18" borderId="40" xfId="0" applyFont="1" applyFill="1" applyBorder="1" applyAlignment="1" applyProtection="1">
      <alignment horizontal="center" vertical="center"/>
      <protection hidden="1"/>
    </xf>
    <xf numFmtId="0" fontId="7" fillId="18" borderId="23" xfId="0" applyFont="1" applyFill="1" applyBorder="1" applyAlignment="1" applyProtection="1">
      <alignment horizontal="center" vertical="center"/>
      <protection hidden="1"/>
    </xf>
    <xf numFmtId="1" fontId="18" fillId="0" borderId="24" xfId="0" applyNumberFormat="1" applyFont="1" applyBorder="1" applyAlignment="1" applyProtection="1">
      <alignment horizontal="center" vertical="center"/>
      <protection hidden="1"/>
    </xf>
    <xf numFmtId="1" fontId="18" fillId="0" borderId="40" xfId="0" applyNumberFormat="1" applyFont="1" applyBorder="1" applyAlignment="1" applyProtection="1">
      <alignment horizontal="center" vertical="center"/>
      <protection hidden="1"/>
    </xf>
    <xf numFmtId="1" fontId="18" fillId="0" borderId="23" xfId="0" applyNumberFormat="1" applyFont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vertical="center"/>
      <protection locked="0"/>
    </xf>
    <xf numFmtId="0" fontId="41" fillId="0" borderId="0" xfId="0" applyFont="1" applyAlignment="1" applyProtection="1">
      <alignment vertical="center"/>
      <protection hidden="1"/>
    </xf>
    <xf numFmtId="0" fontId="102" fillId="0" borderId="0" xfId="0" applyFont="1" applyProtection="1">
      <protection hidden="1"/>
    </xf>
    <xf numFmtId="0" fontId="7" fillId="0" borderId="0" xfId="0" applyFont="1" applyAlignment="1" applyProtection="1">
      <alignment horizontal="right" vertical="center" indent="1"/>
      <protection hidden="1"/>
    </xf>
    <xf numFmtId="0" fontId="103" fillId="0" borderId="0" xfId="0" applyFont="1" applyProtection="1">
      <protection hidden="1"/>
    </xf>
    <xf numFmtId="0" fontId="103" fillId="0" borderId="0" xfId="0" applyFont="1" applyAlignment="1" applyProtection="1">
      <alignment vertical="center"/>
      <protection hidden="1"/>
    </xf>
    <xf numFmtId="0" fontId="104" fillId="0" borderId="0" xfId="0" applyFont="1" applyProtection="1">
      <protection hidden="1"/>
    </xf>
    <xf numFmtId="0" fontId="98" fillId="0" borderId="0" xfId="0" applyFont="1" applyAlignment="1" applyProtection="1">
      <alignment vertical="center"/>
      <protection hidden="1"/>
    </xf>
    <xf numFmtId="0" fontId="99" fillId="0" borderId="0" xfId="0" applyFont="1" applyAlignment="1" applyProtection="1">
      <alignment vertical="center"/>
      <protection hidden="1"/>
    </xf>
    <xf numFmtId="0" fontId="100" fillId="0" borderId="0" xfId="0" applyFont="1" applyAlignment="1" applyProtection="1">
      <alignment horizontal="left" vertical="center" indent="1"/>
      <protection hidden="1"/>
    </xf>
    <xf numFmtId="0" fontId="74" fillId="0" borderId="0" xfId="0" applyFont="1" applyAlignment="1" applyProtection="1">
      <alignment vertical="center"/>
      <protection hidden="1"/>
    </xf>
    <xf numFmtId="0" fontId="41" fillId="0" borderId="0" xfId="0" applyFont="1" applyAlignment="1" applyProtection="1">
      <alignment horizontal="left"/>
      <protection hidden="1"/>
    </xf>
    <xf numFmtId="0" fontId="61" fillId="0" borderId="0" xfId="0" applyFont="1" applyAlignment="1" applyProtection="1">
      <alignment wrapText="1"/>
      <protection hidden="1"/>
    </xf>
    <xf numFmtId="0" fontId="101" fillId="0" borderId="0" xfId="0" applyFont="1" applyProtection="1">
      <protection hidden="1"/>
    </xf>
    <xf numFmtId="0" fontId="49" fillId="0" borderId="0" xfId="0" applyFont="1" applyProtection="1">
      <protection hidden="1"/>
    </xf>
    <xf numFmtId="165" fontId="35" fillId="8" borderId="29" xfId="1" applyNumberFormat="1" applyFont="1" applyFill="1" applyBorder="1" applyAlignment="1" applyProtection="1">
      <alignment horizontal="center" vertical="center"/>
      <protection hidden="1"/>
    </xf>
    <xf numFmtId="167" fontId="35" fillId="8" borderId="29" xfId="12" applyNumberFormat="1" applyFont="1" applyFill="1" applyBorder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wrapText="1"/>
      <protection hidden="1"/>
    </xf>
    <xf numFmtId="0" fontId="23" fillId="0" borderId="0" xfId="0" applyFont="1" applyAlignment="1" applyProtection="1">
      <alignment wrapText="1"/>
      <protection hidden="1"/>
    </xf>
    <xf numFmtId="0" fontId="35" fillId="0" borderId="0" xfId="0" applyFont="1" applyAlignment="1" applyProtection="1">
      <alignment horizontal="right"/>
      <protection hidden="1"/>
    </xf>
    <xf numFmtId="0" fontId="2" fillId="2" borderId="0" xfId="0" applyFont="1" applyFill="1" applyProtection="1">
      <protection hidden="1"/>
    </xf>
    <xf numFmtId="49" fontId="5" fillId="0" borderId="0" xfId="0" applyNumberFormat="1" applyFont="1" applyAlignment="1" applyProtection="1">
      <alignment horizontal="left" vertical="center"/>
      <protection hidden="1"/>
    </xf>
    <xf numFmtId="0" fontId="84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 wrapText="1"/>
      <protection hidden="1"/>
    </xf>
    <xf numFmtId="165" fontId="32" fillId="0" borderId="0" xfId="0" applyNumberFormat="1" applyFont="1" applyAlignment="1" applyProtection="1">
      <alignment horizontal="center"/>
      <protection hidden="1"/>
    </xf>
    <xf numFmtId="1" fontId="6" fillId="6" borderId="0" xfId="0" applyNumberFormat="1" applyFont="1" applyFill="1" applyAlignment="1" applyProtection="1">
      <alignment horizontal="center" vertical="center"/>
      <protection hidden="1"/>
    </xf>
    <xf numFmtId="0" fontId="47" fillId="0" borderId="0" xfId="0" applyFont="1" applyAlignment="1" applyProtection="1">
      <alignment horizontal="left" vertical="center" indent="1"/>
      <protection hidden="1"/>
    </xf>
    <xf numFmtId="0" fontId="5" fillId="0" borderId="0" xfId="0" applyFont="1" applyAlignment="1" applyProtection="1">
      <alignment vertical="top" wrapText="1"/>
      <protection hidden="1"/>
    </xf>
    <xf numFmtId="0" fontId="32" fillId="0" borderId="0" xfId="0" applyFont="1" applyAlignment="1" applyProtection="1">
      <alignment horizontal="justify" vertical="top" wrapText="1"/>
      <protection hidden="1"/>
    </xf>
    <xf numFmtId="0" fontId="32" fillId="0" borderId="0" xfId="0" applyFont="1" applyAlignment="1" applyProtection="1">
      <alignment vertical="top" wrapText="1"/>
      <protection hidden="1"/>
    </xf>
    <xf numFmtId="0" fontId="32" fillId="0" borderId="0" xfId="0" applyFont="1" applyAlignment="1" applyProtection="1">
      <alignment horizontal="center" vertical="top" wrapText="1"/>
      <protection hidden="1"/>
    </xf>
    <xf numFmtId="166" fontId="61" fillId="0" borderId="0" xfId="0" applyNumberFormat="1" applyFont="1" applyAlignment="1" applyProtection="1">
      <alignment horizontal="center" vertical="center"/>
      <protection hidden="1"/>
    </xf>
    <xf numFmtId="0" fontId="2" fillId="2" borderId="0" xfId="0" applyFont="1" applyFill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39" fillId="0" borderId="0" xfId="0" applyFont="1" applyProtection="1">
      <protection locked="0"/>
    </xf>
    <xf numFmtId="0" fontId="50" fillId="0" borderId="0" xfId="0" applyFont="1" applyAlignment="1" applyProtection="1">
      <alignment vertical="center" wrapText="1"/>
      <protection locked="0"/>
    </xf>
    <xf numFmtId="0" fontId="32" fillId="0" borderId="0" xfId="0" applyFont="1" applyAlignment="1" applyProtection="1">
      <alignment horizontal="left" vertical="center" wrapText="1"/>
      <protection locked="0"/>
    </xf>
    <xf numFmtId="0" fontId="32" fillId="0" borderId="28" xfId="0" applyFont="1" applyBorder="1" applyAlignment="1" applyProtection="1">
      <alignment horizontal="left" vertical="center"/>
      <protection locked="0"/>
    </xf>
    <xf numFmtId="0" fontId="32" fillId="0" borderId="12" xfId="0" applyFont="1" applyBorder="1" applyAlignment="1" applyProtection="1">
      <alignment horizontal="left" vertical="center"/>
      <protection locked="0"/>
    </xf>
    <xf numFmtId="0" fontId="47" fillId="0" borderId="0" xfId="0" applyFont="1" applyAlignment="1" applyProtection="1">
      <alignment vertical="center" wrapText="1"/>
      <protection hidden="1"/>
    </xf>
    <xf numFmtId="0" fontId="14" fillId="0" borderId="0" xfId="0" applyFont="1" applyAlignment="1" applyProtection="1">
      <alignment vertical="top"/>
      <protection hidden="1"/>
    </xf>
    <xf numFmtId="0" fontId="47" fillId="0" borderId="0" xfId="0" applyFont="1" applyAlignment="1" applyProtection="1">
      <alignment vertical="top" wrapText="1"/>
      <protection hidden="1"/>
    </xf>
    <xf numFmtId="0" fontId="47" fillId="0" borderId="0" xfId="0" applyFont="1" applyAlignment="1" applyProtection="1">
      <alignment horizontal="center" vertical="top" wrapText="1"/>
      <protection hidden="1"/>
    </xf>
    <xf numFmtId="0" fontId="76" fillId="0" borderId="0" xfId="0" applyFont="1" applyAlignment="1" applyProtection="1">
      <alignment vertical="center" wrapText="1"/>
      <protection hidden="1"/>
    </xf>
    <xf numFmtId="164" fontId="11" fillId="12" borderId="31" xfId="0" applyNumberFormat="1" applyFont="1" applyFill="1" applyBorder="1" applyAlignment="1" applyProtection="1">
      <alignment horizontal="center" vertical="center"/>
      <protection hidden="1"/>
    </xf>
    <xf numFmtId="164" fontId="11" fillId="12" borderId="38" xfId="0" applyNumberFormat="1" applyFont="1" applyFill="1" applyBorder="1" applyAlignment="1" applyProtection="1">
      <alignment horizontal="center" vertical="center"/>
      <protection hidden="1"/>
    </xf>
    <xf numFmtId="0" fontId="7" fillId="10" borderId="30" xfId="0" applyFont="1" applyFill="1" applyBorder="1" applyAlignment="1" applyProtection="1">
      <alignment horizontal="center" vertical="center" wrapText="1"/>
      <protection locked="0"/>
    </xf>
    <xf numFmtId="0" fontId="7" fillId="10" borderId="30" xfId="0" applyFont="1" applyFill="1" applyBorder="1" applyAlignment="1" applyProtection="1">
      <alignment horizontal="center" vertical="center"/>
      <protection locked="0"/>
    </xf>
    <xf numFmtId="3" fontId="7" fillId="10" borderId="2" xfId="1" applyNumberFormat="1" applyFont="1" applyFill="1" applyBorder="1" applyAlignment="1" applyProtection="1">
      <alignment horizontal="center" vertical="center" wrapText="1"/>
      <protection locked="0"/>
    </xf>
    <xf numFmtId="2" fontId="61" fillId="3" borderId="31" xfId="0" applyNumberFormat="1" applyFont="1" applyFill="1" applyBorder="1" applyAlignment="1" applyProtection="1">
      <alignment horizontal="center" vertical="center"/>
      <protection hidden="1"/>
    </xf>
    <xf numFmtId="2" fontId="61" fillId="3" borderId="38" xfId="0" applyNumberFormat="1" applyFont="1" applyFill="1" applyBorder="1" applyAlignment="1" applyProtection="1">
      <alignment horizontal="center" vertical="center"/>
      <protection hidden="1"/>
    </xf>
    <xf numFmtId="0" fontId="19" fillId="0" borderId="0" xfId="5" applyFont="1"/>
    <xf numFmtId="0" fontId="103" fillId="0" borderId="0" xfId="5" applyFont="1"/>
    <xf numFmtId="166" fontId="103" fillId="0" borderId="0" xfId="5" applyNumberFormat="1" applyFont="1"/>
    <xf numFmtId="0" fontId="7" fillId="0" borderId="12" xfId="0" applyFont="1" applyBorder="1" applyAlignment="1" applyProtection="1">
      <alignment horizontal="left" vertical="center" wrapText="1"/>
      <protection hidden="1"/>
    </xf>
    <xf numFmtId="0" fontId="47" fillId="0" borderId="0" xfId="0" applyFont="1" applyAlignment="1" applyProtection="1">
      <alignment wrapText="1"/>
      <protection hidden="1"/>
    </xf>
    <xf numFmtId="0" fontId="104" fillId="0" borderId="0" xfId="0" applyFont="1" applyAlignment="1" applyProtection="1">
      <alignment vertical="center"/>
      <protection hidden="1"/>
    </xf>
    <xf numFmtId="0" fontId="7" fillId="0" borderId="12" xfId="0" applyFont="1" applyBorder="1" applyAlignment="1" applyProtection="1">
      <alignment horizontal="left" vertical="center"/>
      <protection hidden="1"/>
    </xf>
    <xf numFmtId="0" fontId="14" fillId="0" borderId="0" xfId="0" applyFont="1" applyProtection="1">
      <protection hidden="1"/>
    </xf>
    <xf numFmtId="0" fontId="32" fillId="0" borderId="0" xfId="0" applyFont="1" applyAlignment="1" applyProtection="1">
      <alignment vertical="center" wrapText="1"/>
      <protection locked="0"/>
    </xf>
    <xf numFmtId="0" fontId="32" fillId="0" borderId="12" xfId="0" applyFont="1" applyBorder="1" applyAlignment="1" applyProtection="1">
      <alignment horizontal="center" vertical="center" wrapText="1"/>
      <protection locked="0"/>
    </xf>
    <xf numFmtId="0" fontId="32" fillId="0" borderId="12" xfId="0" applyFont="1" applyBorder="1" applyAlignment="1" applyProtection="1">
      <alignment vertical="center" wrapText="1"/>
      <protection locked="0"/>
    </xf>
    <xf numFmtId="0" fontId="32" fillId="0" borderId="28" xfId="0" applyFont="1" applyBorder="1" applyAlignment="1" applyProtection="1">
      <alignment horizontal="center" wrapText="1"/>
      <protection locked="0"/>
    </xf>
    <xf numFmtId="0" fontId="32" fillId="0" borderId="0" xfId="0" applyFont="1" applyAlignment="1" applyProtection="1">
      <alignment horizontal="center" wrapText="1"/>
      <protection locked="0"/>
    </xf>
    <xf numFmtId="0" fontId="32" fillId="0" borderId="28" xfId="0" applyFont="1" applyBorder="1" applyAlignment="1" applyProtection="1">
      <alignment vertical="center"/>
      <protection locked="0"/>
    </xf>
    <xf numFmtId="0" fontId="32" fillId="0" borderId="28" xfId="0" applyFont="1" applyBorder="1" applyAlignment="1" applyProtection="1">
      <alignment vertical="center" wrapText="1"/>
      <protection locked="0"/>
    </xf>
    <xf numFmtId="0" fontId="32" fillId="0" borderId="0" xfId="0" applyFont="1" applyAlignment="1" applyProtection="1">
      <alignment vertical="center"/>
      <protection locked="0"/>
    </xf>
    <xf numFmtId="164" fontId="7" fillId="0" borderId="50" xfId="0" applyNumberFormat="1" applyFont="1" applyBorder="1" applyAlignment="1" applyProtection="1">
      <alignment horizontal="center" vertical="center"/>
      <protection locked="0"/>
    </xf>
    <xf numFmtId="164" fontId="7" fillId="0" borderId="51" xfId="0" applyNumberFormat="1" applyFont="1" applyBorder="1" applyAlignment="1" applyProtection="1">
      <alignment horizontal="center" vertical="center"/>
      <protection locked="0"/>
    </xf>
    <xf numFmtId="164" fontId="7" fillId="0" borderId="21" xfId="0" applyNumberFormat="1" applyFont="1" applyBorder="1" applyAlignment="1" applyProtection="1">
      <alignment horizontal="center" vertical="center"/>
      <protection hidden="1"/>
    </xf>
    <xf numFmtId="164" fontId="7" fillId="0" borderId="52" xfId="0" applyNumberFormat="1" applyFont="1" applyBorder="1" applyAlignment="1" applyProtection="1">
      <alignment horizontal="center" vertical="center"/>
      <protection hidden="1"/>
    </xf>
    <xf numFmtId="164" fontId="7" fillId="0" borderId="54" xfId="0" applyNumberFormat="1" applyFont="1" applyBorder="1" applyAlignment="1" applyProtection="1">
      <alignment horizontal="center" vertical="center"/>
      <protection locked="0"/>
    </xf>
    <xf numFmtId="164" fontId="7" fillId="0" borderId="55" xfId="0" applyNumberFormat="1" applyFont="1" applyBorder="1" applyAlignment="1" applyProtection="1">
      <alignment horizontal="center" vertical="center"/>
      <protection locked="0"/>
    </xf>
    <xf numFmtId="164" fontId="11" fillId="12" borderId="54" xfId="0" applyNumberFormat="1" applyFont="1" applyFill="1" applyBorder="1" applyAlignment="1" applyProtection="1">
      <alignment horizontal="center" vertical="center"/>
      <protection locked="0"/>
    </xf>
    <xf numFmtId="164" fontId="61" fillId="0" borderId="54" xfId="0" applyNumberFormat="1" applyFont="1" applyBorder="1" applyAlignment="1" applyProtection="1">
      <alignment horizontal="center" vertical="center"/>
      <protection locked="0"/>
    </xf>
    <xf numFmtId="164" fontId="61" fillId="0" borderId="55" xfId="0" applyNumberFormat="1" applyFont="1" applyBorder="1" applyAlignment="1" applyProtection="1">
      <alignment horizontal="center" vertical="center"/>
      <protection locked="0"/>
    </xf>
    <xf numFmtId="164" fontId="5" fillId="0" borderId="54" xfId="0" applyNumberFormat="1" applyFont="1" applyBorder="1" applyAlignment="1" applyProtection="1">
      <alignment horizontal="center" vertical="center"/>
      <protection locked="0"/>
    </xf>
    <xf numFmtId="164" fontId="7" fillId="0" borderId="56" xfId="0" applyNumberFormat="1" applyFont="1" applyBorder="1" applyAlignment="1" applyProtection="1">
      <alignment horizontal="center" vertical="center"/>
      <protection hidden="1"/>
    </xf>
    <xf numFmtId="164" fontId="7" fillId="0" borderId="57" xfId="0" applyNumberFormat="1" applyFont="1" applyBorder="1" applyAlignment="1" applyProtection="1">
      <alignment horizontal="center" vertical="center"/>
      <protection hidden="1"/>
    </xf>
    <xf numFmtId="164" fontId="7" fillId="0" borderId="58" xfId="0" applyNumberFormat="1" applyFont="1" applyBorder="1" applyAlignment="1" applyProtection="1">
      <alignment horizontal="center" vertical="center"/>
      <protection locked="0"/>
    </xf>
    <xf numFmtId="164" fontId="7" fillId="0" borderId="59" xfId="0" applyNumberFormat="1" applyFont="1" applyBorder="1" applyAlignment="1" applyProtection="1">
      <alignment horizontal="center" vertical="center"/>
      <protection locked="0"/>
    </xf>
    <xf numFmtId="49" fontId="57" fillId="0" borderId="26" xfId="0" applyNumberFormat="1" applyFont="1" applyBorder="1" applyAlignment="1">
      <alignment horizontal="center" vertical="center" wrapText="1"/>
    </xf>
    <xf numFmtId="0" fontId="5" fillId="11" borderId="8" xfId="0" applyFont="1" applyFill="1" applyBorder="1" applyAlignment="1" applyProtection="1">
      <alignment horizontal="left" vertical="center"/>
      <protection hidden="1"/>
    </xf>
    <xf numFmtId="0" fontId="5" fillId="11" borderId="9" xfId="0" applyFont="1" applyFill="1" applyBorder="1" applyAlignment="1" applyProtection="1">
      <alignment horizontal="left" vertical="center"/>
      <protection hidden="1"/>
    </xf>
    <xf numFmtId="0" fontId="25" fillId="0" borderId="60" xfId="0" applyFont="1" applyBorder="1" applyAlignment="1" applyProtection="1">
      <alignment vertical="center" wrapText="1"/>
      <protection hidden="1"/>
    </xf>
    <xf numFmtId="0" fontId="25" fillId="0" borderId="60" xfId="0" applyFont="1" applyBorder="1" applyAlignment="1" applyProtection="1">
      <alignment vertical="center"/>
      <protection hidden="1"/>
    </xf>
    <xf numFmtId="0" fontId="111" fillId="0" borderId="0" xfId="0" applyFont="1" applyAlignment="1" applyProtection="1">
      <alignment horizontal="left" vertical="top" wrapText="1" indent="5"/>
      <protection hidden="1"/>
    </xf>
    <xf numFmtId="1" fontId="6" fillId="0" borderId="0" xfId="0" applyNumberFormat="1" applyFont="1" applyAlignment="1" applyProtection="1">
      <alignment horizontal="center"/>
      <protection hidden="1"/>
    </xf>
    <xf numFmtId="0" fontId="0" fillId="3" borderId="0" xfId="0" applyFill="1"/>
    <xf numFmtId="49" fontId="5" fillId="0" borderId="0" xfId="0" applyNumberFormat="1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left" wrapText="1"/>
      <protection hidden="1"/>
    </xf>
    <xf numFmtId="0" fontId="24" fillId="0" borderId="0" xfId="0" applyFont="1" applyAlignment="1" applyProtection="1">
      <alignment horizontal="left" vertical="center" wrapText="1"/>
      <protection hidden="1"/>
    </xf>
    <xf numFmtId="0" fontId="55" fillId="0" borderId="0" xfId="0" applyFont="1" applyAlignment="1" applyProtection="1">
      <alignment horizontal="left" vertical="center"/>
      <protection hidden="1"/>
    </xf>
    <xf numFmtId="0" fontId="42" fillId="0" borderId="0" xfId="0" applyFont="1" applyProtection="1">
      <protection hidden="1"/>
    </xf>
    <xf numFmtId="0" fontId="71" fillId="0" borderId="0" xfId="0" applyFont="1" applyAlignment="1" applyProtection="1">
      <alignment horizontal="left" vertical="center" wrapText="1"/>
      <protection hidden="1"/>
    </xf>
    <xf numFmtId="0" fontId="7" fillId="0" borderId="28" xfId="0" applyFont="1" applyBorder="1" applyAlignment="1" applyProtection="1">
      <alignment vertical="center"/>
      <protection hidden="1"/>
    </xf>
    <xf numFmtId="0" fontId="7" fillId="0" borderId="12" xfId="0" applyFont="1" applyBorder="1" applyAlignment="1" applyProtection="1">
      <alignment vertical="center"/>
      <protection hidden="1"/>
    </xf>
    <xf numFmtId="0" fontId="33" fillId="0" borderId="0" xfId="0" applyFont="1" applyAlignment="1" applyProtection="1">
      <alignment horizontal="center"/>
      <protection hidden="1"/>
    </xf>
    <xf numFmtId="0" fontId="71" fillId="0" borderId="0" xfId="0" applyFont="1" applyAlignment="1" applyProtection="1">
      <alignment vertical="center"/>
      <protection hidden="1"/>
    </xf>
    <xf numFmtId="0" fontId="105" fillId="0" borderId="0" xfId="0" applyFont="1" applyAlignment="1">
      <alignment vertical="center" wrapText="1"/>
    </xf>
    <xf numFmtId="0" fontId="105" fillId="0" borderId="0" xfId="0" applyFont="1" applyAlignment="1">
      <alignment horizontal="left" vertical="center" indent="1"/>
    </xf>
    <xf numFmtId="0" fontId="25" fillId="6" borderId="60" xfId="0" applyFont="1" applyFill="1" applyBorder="1" applyAlignment="1" applyProtection="1">
      <alignment vertical="center"/>
      <protection hidden="1"/>
    </xf>
    <xf numFmtId="0" fontId="7" fillId="0" borderId="12" xfId="0" applyFont="1" applyBorder="1" applyAlignment="1" applyProtection="1">
      <alignment vertical="center" wrapText="1"/>
      <protection hidden="1"/>
    </xf>
    <xf numFmtId="1" fontId="6" fillId="0" borderId="0" xfId="0" applyNumberFormat="1" applyFont="1" applyAlignment="1" applyProtection="1">
      <alignment horizontal="center" vertical="center"/>
      <protection hidden="1"/>
    </xf>
    <xf numFmtId="0" fontId="5" fillId="0" borderId="61" xfId="0" applyFont="1" applyBorder="1" applyAlignment="1" applyProtection="1">
      <alignment vertical="center"/>
      <protection hidden="1"/>
    </xf>
    <xf numFmtId="0" fontId="33" fillId="0" borderId="61" xfId="0" applyFont="1" applyBorder="1" applyProtection="1">
      <protection hidden="1"/>
    </xf>
    <xf numFmtId="0" fontId="7" fillId="0" borderId="28" xfId="0" applyFont="1" applyBorder="1" applyAlignment="1" applyProtection="1">
      <alignment vertical="center" wrapText="1"/>
      <protection hidden="1"/>
    </xf>
    <xf numFmtId="1" fontId="18" fillId="10" borderId="30" xfId="0" applyNumberFormat="1" applyFont="1" applyFill="1" applyBorder="1" applyAlignment="1" applyProtection="1">
      <alignment horizontal="center" vertical="center"/>
      <protection locked="0"/>
    </xf>
    <xf numFmtId="0" fontId="46" fillId="0" borderId="0" xfId="0" applyFont="1" applyAlignment="1" applyProtection="1">
      <alignment horizontal="left"/>
      <protection hidden="1"/>
    </xf>
    <xf numFmtId="0" fontId="112" fillId="0" borderId="0" xfId="0" applyFont="1" applyAlignment="1" applyProtection="1">
      <alignment vertical="center"/>
      <protection hidden="1"/>
    </xf>
    <xf numFmtId="0" fontId="32" fillId="0" borderId="12" xfId="0" applyFont="1" applyBorder="1" applyAlignment="1" applyProtection="1">
      <alignment vertical="center"/>
      <protection locked="0"/>
    </xf>
    <xf numFmtId="0" fontId="32" fillId="0" borderId="28" xfId="0" applyFont="1" applyBorder="1" applyAlignment="1" applyProtection="1">
      <alignment wrapText="1"/>
      <protection locked="0"/>
    </xf>
    <xf numFmtId="0" fontId="14" fillId="0" borderId="0" xfId="0" applyFont="1" applyAlignment="1" applyProtection="1">
      <alignment vertical="top" wrapText="1"/>
      <protection hidden="1"/>
    </xf>
    <xf numFmtId="0" fontId="5" fillId="0" borderId="12" xfId="0" applyFont="1" applyBorder="1" applyAlignment="1" applyProtection="1">
      <alignment vertical="center" wrapText="1"/>
      <protection hidden="1"/>
    </xf>
    <xf numFmtId="0" fontId="5" fillId="0" borderId="12" xfId="0" applyFont="1" applyBorder="1" applyAlignment="1" applyProtection="1">
      <alignment vertical="center"/>
      <protection hidden="1"/>
    </xf>
    <xf numFmtId="0" fontId="7" fillId="0" borderId="61" xfId="0" applyFont="1" applyBorder="1" applyAlignment="1" applyProtection="1">
      <alignment vertical="center"/>
      <protection hidden="1"/>
    </xf>
    <xf numFmtId="0" fontId="7" fillId="0" borderId="61" xfId="0" applyFont="1" applyBorder="1" applyAlignment="1" applyProtection="1">
      <alignment vertical="center" wrapText="1"/>
      <protection hidden="1"/>
    </xf>
    <xf numFmtId="0" fontId="33" fillId="0" borderId="0" xfId="0" applyFont="1" applyAlignment="1" applyProtection="1">
      <alignment vertical="center" wrapText="1"/>
      <protection hidden="1"/>
    </xf>
    <xf numFmtId="0" fontId="32" fillId="0" borderId="0" xfId="0" applyFont="1" applyAlignment="1" applyProtection="1">
      <alignment horizontal="right"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47" fillId="0" borderId="0" xfId="0" applyFont="1" applyAlignment="1" applyProtection="1">
      <alignment horizontal="right" vertical="center"/>
      <protection hidden="1"/>
    </xf>
    <xf numFmtId="3" fontId="7" fillId="10" borderId="30" xfId="1" applyNumberFormat="1" applyFont="1" applyFill="1" applyBorder="1" applyAlignment="1" applyProtection="1">
      <alignment horizontal="center" vertical="center" wrapText="1"/>
      <protection locked="0"/>
    </xf>
    <xf numFmtId="0" fontId="61" fillId="0" borderId="0" xfId="0" applyFont="1" applyAlignment="1" applyProtection="1">
      <alignment vertical="center" wrapText="1"/>
      <protection hidden="1"/>
    </xf>
    <xf numFmtId="0" fontId="34" fillId="0" borderId="0" xfId="0" applyFont="1" applyAlignment="1" applyProtection="1">
      <alignment horizontal="left" vertical="center"/>
      <protection hidden="1"/>
    </xf>
    <xf numFmtId="0" fontId="52" fillId="0" borderId="0" xfId="0" applyFont="1" applyAlignment="1" applyProtection="1">
      <alignment horizontal="right" vertical="center"/>
      <protection hidden="1"/>
    </xf>
    <xf numFmtId="0" fontId="34" fillId="0" borderId="0" xfId="0" applyFont="1" applyAlignment="1" applyProtection="1">
      <alignment vertical="center"/>
      <protection hidden="1"/>
    </xf>
    <xf numFmtId="0" fontId="117" fillId="0" borderId="0" xfId="0" applyFont="1" applyAlignment="1" applyProtection="1">
      <alignment vertical="center"/>
      <protection hidden="1"/>
    </xf>
    <xf numFmtId="0" fontId="118" fillId="0" borderId="0" xfId="0" applyFont="1" applyAlignment="1" applyProtection="1">
      <alignment horizontal="left"/>
      <protection hidden="1"/>
    </xf>
    <xf numFmtId="0" fontId="115" fillId="0" borderId="0" xfId="0" applyFont="1" applyAlignment="1" applyProtection="1">
      <alignment horizontal="left" vertical="center" indent="1"/>
      <protection hidden="1"/>
    </xf>
    <xf numFmtId="0" fontId="5" fillId="5" borderId="0" xfId="0" applyFont="1" applyFill="1" applyAlignment="1" applyProtection="1">
      <alignment vertical="center"/>
      <protection hidden="1"/>
    </xf>
    <xf numFmtId="1" fontId="5" fillId="0" borderId="0" xfId="0" quotePrefix="1" applyNumberFormat="1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/>
      <protection hidden="1"/>
    </xf>
    <xf numFmtId="0" fontId="88" fillId="0" borderId="0" xfId="0" applyFont="1" applyAlignment="1" applyProtection="1">
      <alignment horizontal="center"/>
      <protection hidden="1"/>
    </xf>
    <xf numFmtId="0" fontId="88" fillId="0" borderId="0" xfId="0" applyFont="1" applyProtection="1">
      <protection hidden="1"/>
    </xf>
    <xf numFmtId="0" fontId="119" fillId="0" borderId="0" xfId="0" applyFont="1" applyProtection="1"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Protection="1">
      <protection locked="0" hidden="1"/>
    </xf>
    <xf numFmtId="0" fontId="33" fillId="0" borderId="0" xfId="0" applyFont="1" applyProtection="1">
      <protection locked="0" hidden="1"/>
    </xf>
    <xf numFmtId="0" fontId="12" fillId="6" borderId="0" xfId="0" applyFont="1" applyFill="1" applyProtection="1">
      <protection hidden="1"/>
    </xf>
    <xf numFmtId="0" fontId="71" fillId="0" borderId="0" xfId="0" applyFont="1" applyAlignment="1" applyProtection="1">
      <alignment vertical="center" wrapText="1"/>
      <protection hidden="1"/>
    </xf>
    <xf numFmtId="0" fontId="14" fillId="0" borderId="12" xfId="0" applyFont="1" applyBorder="1" applyAlignment="1" applyProtection="1">
      <alignment horizontal="left" vertical="center"/>
      <protection locked="0" hidden="1"/>
    </xf>
    <xf numFmtId="0" fontId="32" fillId="0" borderId="0" xfId="0" applyFont="1" applyAlignment="1" applyProtection="1">
      <alignment horizontal="left" vertical="center" wrapText="1"/>
      <protection locked="0" hidden="1"/>
    </xf>
    <xf numFmtId="0" fontId="32" fillId="0" borderId="28" xfId="0" applyFont="1" applyBorder="1" applyAlignment="1" applyProtection="1">
      <alignment horizontal="left" vertical="center"/>
      <protection locked="0" hidden="1"/>
    </xf>
    <xf numFmtId="0" fontId="33" fillId="0" borderId="0" xfId="0" applyFont="1" applyAlignment="1" applyProtection="1">
      <alignment vertic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5" fillId="0" borderId="0" xfId="0" applyFont="1" applyAlignment="1">
      <alignment vertical="center" wrapText="1"/>
    </xf>
    <xf numFmtId="3" fontId="32" fillId="0" borderId="0" xfId="0" applyNumberFormat="1" applyFont="1" applyAlignment="1">
      <alignment horizontal="center" vertical="center" wrapText="1"/>
    </xf>
    <xf numFmtId="1" fontId="32" fillId="0" borderId="0" xfId="0" applyNumberFormat="1" applyFont="1" applyAlignment="1">
      <alignment vertical="center" wrapText="1"/>
    </xf>
    <xf numFmtId="0" fontId="5" fillId="0" borderId="0" xfId="0" applyFont="1" applyAlignment="1" applyProtection="1">
      <alignment horizontal="right" vertical="center" indent="1"/>
      <protection hidden="1"/>
    </xf>
    <xf numFmtId="165" fontId="14" fillId="10" borderId="30" xfId="1" applyNumberFormat="1" applyFont="1" applyFill="1" applyBorder="1" applyAlignment="1" applyProtection="1">
      <alignment horizontal="center" vertical="center" wrapText="1"/>
      <protection locked="0" hidden="1"/>
    </xf>
    <xf numFmtId="0" fontId="120" fillId="0" borderId="0" xfId="0" applyFont="1" applyProtection="1">
      <protection hidden="1"/>
    </xf>
    <xf numFmtId="9" fontId="12" fillId="6" borderId="0" xfId="0" applyNumberFormat="1" applyFont="1" applyFill="1" applyProtection="1"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9" fontId="14" fillId="10" borderId="30" xfId="1" applyFont="1" applyFill="1" applyBorder="1" applyAlignment="1" applyProtection="1">
      <alignment horizontal="center" vertical="center" wrapText="1"/>
      <protection locked="0" hidden="1"/>
    </xf>
    <xf numFmtId="9" fontId="33" fillId="0" borderId="0" xfId="0" applyNumberFormat="1" applyFont="1" applyProtection="1">
      <protection hidden="1"/>
    </xf>
    <xf numFmtId="9" fontId="14" fillId="2" borderId="0" xfId="1" applyFont="1" applyFill="1" applyBorder="1" applyAlignment="1" applyProtection="1">
      <alignment horizontal="center" vertical="center" wrapText="1"/>
      <protection locked="0" hidden="1"/>
    </xf>
    <xf numFmtId="0" fontId="32" fillId="0" borderId="0" xfId="0" applyFont="1" applyAlignment="1">
      <alignment vertical="center" wrapText="1"/>
    </xf>
    <xf numFmtId="0" fontId="121" fillId="0" borderId="0" xfId="0" applyFont="1" applyProtection="1">
      <protection hidden="1"/>
    </xf>
    <xf numFmtId="0" fontId="121" fillId="0" borderId="0" xfId="0" applyFont="1" applyAlignment="1" applyProtection="1">
      <alignment horizontal="right" vertical="center" indent="1"/>
      <protection hidden="1"/>
    </xf>
    <xf numFmtId="9" fontId="12" fillId="0" borderId="0" xfId="0" applyNumberFormat="1" applyFont="1" applyProtection="1">
      <protection hidden="1"/>
    </xf>
    <xf numFmtId="0" fontId="47" fillId="0" borderId="0" xfId="0" applyFont="1" applyAlignment="1">
      <alignment vertical="center" wrapText="1"/>
    </xf>
    <xf numFmtId="0" fontId="14" fillId="0" borderId="0" xfId="0" applyFont="1" applyAlignment="1">
      <alignment horizontal="justify" vertical="top" wrapText="1"/>
    </xf>
    <xf numFmtId="0" fontId="12" fillId="0" borderId="0" xfId="0" applyFont="1"/>
    <xf numFmtId="0" fontId="33" fillId="0" borderId="0" xfId="0" applyFo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right" vertical="top"/>
    </xf>
    <xf numFmtId="0" fontId="50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0" fontId="5" fillId="6" borderId="0" xfId="0" applyFont="1" applyFill="1" applyAlignment="1">
      <alignment vertical="center"/>
    </xf>
    <xf numFmtId="0" fontId="50" fillId="0" borderId="0" xfId="0" applyFont="1" applyAlignment="1" applyProtection="1">
      <alignment horizontal="justify" vertical="top" wrapText="1"/>
      <protection locked="0"/>
    </xf>
    <xf numFmtId="0" fontId="5" fillId="0" borderId="0" xfId="0" applyFont="1" applyAlignment="1">
      <alignment horizontal="left" vertical="top" wrapText="1"/>
    </xf>
    <xf numFmtId="0" fontId="14" fillId="0" borderId="0" xfId="0" applyFont="1" applyAlignment="1" applyProtection="1">
      <alignment horizontal="justify" vertical="top" wrapText="1"/>
      <protection locked="0"/>
    </xf>
    <xf numFmtId="0" fontId="14" fillId="0" borderId="0" xfId="0" applyFont="1" applyAlignment="1">
      <alignment horizontal="left" vertical="top" wrapText="1"/>
    </xf>
    <xf numFmtId="0" fontId="121" fillId="0" borderId="0" xfId="0" applyFont="1" applyAlignment="1">
      <alignment vertical="top" wrapText="1"/>
    </xf>
    <xf numFmtId="0" fontId="50" fillId="0" borderId="7" xfId="0" applyFont="1" applyBorder="1" applyAlignment="1" applyProtection="1">
      <alignment horizontal="center" vertical="top" wrapText="1"/>
      <protection locked="0"/>
    </xf>
    <xf numFmtId="0" fontId="5" fillId="2" borderId="0" xfId="0" applyFont="1" applyFill="1" applyAlignment="1">
      <alignment horizontal="center" vertical="center"/>
    </xf>
    <xf numFmtId="0" fontId="50" fillId="0" borderId="28" xfId="0" applyFont="1" applyBorder="1" applyAlignment="1" applyProtection="1">
      <alignment horizontal="justify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33" fillId="0" borderId="5" xfId="0" applyFont="1" applyBorder="1"/>
    <xf numFmtId="0" fontId="12" fillId="0" borderId="0" xfId="0" applyFont="1" applyAlignment="1" applyProtection="1">
      <alignment horizontal="center" vertical="center"/>
      <protection hidden="1"/>
    </xf>
    <xf numFmtId="0" fontId="120" fillId="0" borderId="0" xfId="0" applyFont="1" applyAlignment="1" applyProtection="1">
      <alignment horizontal="left" vertical="center"/>
      <protection hidden="1"/>
    </xf>
    <xf numFmtId="168" fontId="14" fillId="10" borderId="30" xfId="1" applyNumberFormat="1" applyFont="1" applyFill="1" applyBorder="1" applyAlignment="1" applyProtection="1">
      <alignment horizontal="center" vertical="center" wrapText="1"/>
      <protection locked="0" hidden="1"/>
    </xf>
    <xf numFmtId="0" fontId="12" fillId="0" borderId="0" xfId="0" applyFont="1" applyAlignment="1" applyProtection="1">
      <alignment horizontal="left" vertical="center"/>
      <protection hidden="1"/>
    </xf>
    <xf numFmtId="0" fontId="33" fillId="0" borderId="0" xfId="0" applyFont="1" applyAlignment="1" applyProtection="1">
      <alignment horizontal="center" vertical="center"/>
      <protection hidden="1"/>
    </xf>
    <xf numFmtId="168" fontId="12" fillId="0" borderId="0" xfId="0" applyNumberFormat="1" applyFont="1" applyAlignment="1" applyProtection="1">
      <alignment horizontal="center" vertical="center"/>
      <protection hidden="1"/>
    </xf>
    <xf numFmtId="0" fontId="110" fillId="0" borderId="0" xfId="0" applyFont="1" applyProtection="1">
      <protection hidden="1"/>
    </xf>
    <xf numFmtId="0" fontId="122" fillId="0" borderId="0" xfId="0" applyFont="1" applyAlignment="1" applyProtection="1">
      <alignment horizontal="right" vertical="center" indent="1"/>
      <protection hidden="1"/>
    </xf>
    <xf numFmtId="168" fontId="12" fillId="0" borderId="0" xfId="0" applyNumberFormat="1" applyFont="1" applyProtection="1">
      <protection hidden="1"/>
    </xf>
    <xf numFmtId="165" fontId="12" fillId="0" borderId="0" xfId="0" applyNumberFormat="1" applyFont="1" applyProtection="1">
      <protection hidden="1"/>
    </xf>
    <xf numFmtId="0" fontId="32" fillId="0" borderId="0" xfId="0" applyFont="1" applyAlignment="1" applyProtection="1">
      <alignment horizontal="right"/>
      <protection hidden="1"/>
    </xf>
    <xf numFmtId="0" fontId="12" fillId="2" borderId="0" xfId="0" applyFont="1" applyFill="1" applyProtection="1">
      <protection hidden="1"/>
    </xf>
    <xf numFmtId="0" fontId="14" fillId="2" borderId="0" xfId="0" applyFont="1" applyFill="1" applyAlignment="1" applyProtection="1">
      <alignment vertical="center"/>
      <protection hidden="1"/>
    </xf>
    <xf numFmtId="0" fontId="84" fillId="2" borderId="0" xfId="0" applyFont="1" applyFill="1" applyProtection="1">
      <protection locked="0"/>
    </xf>
    <xf numFmtId="0" fontId="33" fillId="2" borderId="0" xfId="0" applyFont="1" applyFill="1" applyProtection="1">
      <protection hidden="1"/>
    </xf>
    <xf numFmtId="0" fontId="33" fillId="2" borderId="0" xfId="0" applyFont="1" applyFill="1" applyAlignment="1" applyProtection="1">
      <alignment horizontal="center"/>
      <protection hidden="1"/>
    </xf>
    <xf numFmtId="0" fontId="5" fillId="2" borderId="0" xfId="0" applyFont="1" applyFill="1" applyAlignment="1">
      <alignment vertical="center"/>
    </xf>
    <xf numFmtId="0" fontId="35" fillId="0" borderId="0" xfId="0" applyFont="1" applyAlignment="1" applyProtection="1">
      <alignment horizontal="center"/>
      <protection hidden="1"/>
    </xf>
    <xf numFmtId="168" fontId="33" fillId="6" borderId="0" xfId="0" applyNumberFormat="1" applyFont="1" applyFill="1" applyProtection="1">
      <protection hidden="1"/>
    </xf>
    <xf numFmtId="0" fontId="47" fillId="0" borderId="0" xfId="0" applyFont="1" applyAlignment="1" applyProtection="1">
      <alignment horizontal="left" vertical="center"/>
      <protection hidden="1"/>
    </xf>
    <xf numFmtId="0" fontId="5" fillId="0" borderId="28" xfId="0" applyFont="1" applyBorder="1" applyAlignment="1" applyProtection="1">
      <alignment vertical="center" wrapText="1"/>
      <protection hidden="1"/>
    </xf>
    <xf numFmtId="0" fontId="44" fillId="0" borderId="0" xfId="0" applyFont="1" applyAlignment="1" applyProtection="1">
      <alignment horizontal="left" vertical="top" wrapText="1"/>
      <protection hidden="1"/>
    </xf>
    <xf numFmtId="0" fontId="109" fillId="0" borderId="0" xfId="0" applyFont="1" applyAlignment="1" applyProtection="1">
      <alignment vertical="center"/>
      <protection hidden="1"/>
    </xf>
    <xf numFmtId="0" fontId="47" fillId="0" borderId="0" xfId="0" applyFont="1" applyAlignment="1" applyProtection="1">
      <alignment vertical="top"/>
      <protection hidden="1"/>
    </xf>
    <xf numFmtId="3" fontId="35" fillId="8" borderId="29" xfId="1" applyNumberFormat="1" applyFont="1" applyFill="1" applyBorder="1" applyAlignment="1" applyProtection="1">
      <alignment horizontal="center" vertical="center"/>
      <protection hidden="1"/>
    </xf>
    <xf numFmtId="0" fontId="46" fillId="0" borderId="0" xfId="0" applyFont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47" fillId="0" borderId="0" xfId="0" applyFont="1" applyAlignment="1">
      <alignment vertical="center"/>
    </xf>
    <xf numFmtId="0" fontId="47" fillId="0" borderId="0" xfId="0" applyFont="1" applyAlignment="1">
      <alignment horizontal="left" vertical="center" indent="1"/>
    </xf>
    <xf numFmtId="166" fontId="61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top" wrapText="1"/>
    </xf>
    <xf numFmtId="0" fontId="32" fillId="0" borderId="0" xfId="0" applyFont="1" applyAlignment="1">
      <alignment horizontal="center" vertical="top" wrapText="1"/>
    </xf>
    <xf numFmtId="0" fontId="32" fillId="0" borderId="0" xfId="0" applyFont="1" applyAlignment="1">
      <alignment horizontal="justify" vertical="top" wrapText="1"/>
    </xf>
    <xf numFmtId="0" fontId="7" fillId="0" borderId="0" xfId="0" applyFont="1" applyAlignment="1">
      <alignment vertical="top" wrapText="1"/>
    </xf>
    <xf numFmtId="0" fontId="32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50" fillId="0" borderId="0" xfId="0" applyFont="1" applyAlignment="1" applyProtection="1">
      <alignment vertical="center" wrapText="1"/>
      <protection hidden="1"/>
    </xf>
    <xf numFmtId="0" fontId="14" fillId="0" borderId="28" xfId="0" applyFont="1" applyBorder="1" applyAlignment="1" applyProtection="1">
      <alignment horizontal="left" vertical="top"/>
      <protection hidden="1"/>
    </xf>
    <xf numFmtId="0" fontId="115" fillId="0" borderId="0" xfId="0" applyFont="1" applyAlignment="1" applyProtection="1">
      <alignment vertical="center" wrapText="1"/>
      <protection hidden="1"/>
    </xf>
    <xf numFmtId="0" fontId="61" fillId="0" borderId="0" xfId="0" applyFont="1" applyAlignment="1" applyProtection="1">
      <alignment horizontal="right" vertical="center"/>
      <protection hidden="1"/>
    </xf>
    <xf numFmtId="0" fontId="113" fillId="0" borderId="0" xfId="0" applyFont="1" applyProtection="1">
      <protection hidden="1"/>
    </xf>
    <xf numFmtId="0" fontId="107" fillId="0" borderId="0" xfId="0" applyFont="1" applyAlignment="1" applyProtection="1">
      <alignment horizontal="right" vertical="center"/>
      <protection hidden="1"/>
    </xf>
    <xf numFmtId="0" fontId="114" fillId="0" borderId="0" xfId="0" applyFont="1" applyAlignment="1" applyProtection="1">
      <alignment vertical="center"/>
      <protection hidden="1"/>
    </xf>
    <xf numFmtId="0" fontId="32" fillId="0" borderId="61" xfId="0" applyFont="1" applyBorder="1" applyAlignment="1" applyProtection="1">
      <alignment vertical="center" wrapText="1"/>
      <protection locked="0"/>
    </xf>
    <xf numFmtId="0" fontId="5" fillId="0" borderId="28" xfId="0" applyFont="1" applyBorder="1" applyAlignment="1" applyProtection="1">
      <alignment horizontal="left" vertical="center"/>
      <protection hidden="1"/>
    </xf>
    <xf numFmtId="0" fontId="61" fillId="0" borderId="12" xfId="0" applyFont="1" applyBorder="1" applyAlignment="1" applyProtection="1">
      <alignment horizontal="right" vertical="center"/>
      <protection hidden="1"/>
    </xf>
    <xf numFmtId="0" fontId="5" fillId="0" borderId="66" xfId="0" applyFont="1" applyBorder="1" applyAlignment="1" applyProtection="1">
      <alignment vertical="center"/>
      <protection hidden="1"/>
    </xf>
    <xf numFmtId="0" fontId="14" fillId="0" borderId="28" xfId="0" applyFont="1" applyBorder="1" applyAlignment="1" applyProtection="1">
      <alignment vertical="center" wrapText="1"/>
      <protection hidden="1"/>
    </xf>
    <xf numFmtId="0" fontId="14" fillId="0" borderId="28" xfId="0" applyFont="1" applyBorder="1" applyAlignment="1" applyProtection="1">
      <alignment vertical="center"/>
      <protection hidden="1"/>
    </xf>
    <xf numFmtId="0" fontId="5" fillId="0" borderId="28" xfId="0" applyFont="1" applyBorder="1" applyAlignment="1" applyProtection="1">
      <alignment vertical="center"/>
      <protection hidden="1"/>
    </xf>
    <xf numFmtId="0" fontId="43" fillId="19" borderId="30" xfId="0" applyFont="1" applyFill="1" applyBorder="1" applyAlignment="1" applyProtection="1">
      <alignment horizontal="center" vertical="center"/>
      <protection hidden="1"/>
    </xf>
    <xf numFmtId="0" fontId="116" fillId="0" borderId="0" xfId="0" applyFont="1"/>
    <xf numFmtId="49" fontId="0" fillId="0" borderId="0" xfId="0" applyNumberFormat="1"/>
    <xf numFmtId="1" fontId="0" fillId="0" borderId="0" xfId="0" applyNumberFormat="1"/>
    <xf numFmtId="3" fontId="0" fillId="0" borderId="0" xfId="0" applyNumberFormat="1"/>
    <xf numFmtId="2" fontId="0" fillId="0" borderId="0" xfId="0" applyNumberFormat="1"/>
    <xf numFmtId="0" fontId="124" fillId="0" borderId="0" xfId="6" applyFont="1" applyAlignment="1">
      <alignment horizontal="left" vertical="center" wrapText="1"/>
    </xf>
    <xf numFmtId="0" fontId="124" fillId="0" borderId="0" xfId="6" applyFont="1" applyAlignment="1">
      <alignment horizontal="right" vertical="center" wrapText="1"/>
    </xf>
    <xf numFmtId="0" fontId="125" fillId="0" borderId="0" xfId="6" applyFont="1" applyAlignment="1">
      <alignment horizontal="right" vertical="center" wrapText="1"/>
    </xf>
    <xf numFmtId="165" fontId="84" fillId="17" borderId="18" xfId="1" applyNumberFormat="1" applyFont="1" applyFill="1" applyBorder="1" applyAlignment="1">
      <alignment horizontal="right" vertical="center"/>
    </xf>
    <xf numFmtId="0" fontId="11" fillId="20" borderId="0" xfId="5" applyFill="1" applyAlignment="1">
      <alignment vertical="center"/>
    </xf>
    <xf numFmtId="9" fontId="11" fillId="20" borderId="0" xfId="5" applyNumberFormat="1" applyFill="1" applyAlignment="1">
      <alignment horizontal="center" vertical="center"/>
    </xf>
    <xf numFmtId="0" fontId="11" fillId="21" borderId="0" xfId="5" applyFill="1" applyAlignment="1">
      <alignment vertical="center"/>
    </xf>
    <xf numFmtId="9" fontId="11" fillId="21" borderId="0" xfId="5" applyNumberFormat="1" applyFill="1" applyAlignment="1">
      <alignment horizontal="center" vertical="center"/>
    </xf>
    <xf numFmtId="3" fontId="0" fillId="0" borderId="67" xfId="0" applyNumberFormat="1" applyBorder="1"/>
    <xf numFmtId="3" fontId="0" fillId="0" borderId="67" xfId="12" applyNumberFormat="1" applyFont="1" applyBorder="1"/>
    <xf numFmtId="3" fontId="0" fillId="0" borderId="67" xfId="1" applyNumberFormat="1" applyFont="1" applyBorder="1"/>
    <xf numFmtId="0" fontId="49" fillId="0" borderId="0" xfId="0" applyFont="1" applyAlignment="1" applyProtection="1">
      <alignment horizontal="left" vertical="center" wrapText="1"/>
      <protection hidden="1"/>
    </xf>
    <xf numFmtId="1" fontId="1" fillId="6" borderId="0" xfId="0" applyNumberFormat="1" applyFont="1" applyFill="1"/>
    <xf numFmtId="0" fontId="126" fillId="22" borderId="0" xfId="6" applyFont="1" applyFill="1" applyAlignment="1">
      <alignment horizontal="right" vertical="center" wrapText="1"/>
    </xf>
    <xf numFmtId="0" fontId="5" fillId="0" borderId="0" xfId="0" applyFont="1" applyAlignment="1" applyProtection="1">
      <alignment horizontal="left" vertical="top"/>
      <protection hidden="1"/>
    </xf>
    <xf numFmtId="0" fontId="5" fillId="0" borderId="28" xfId="0" applyFont="1" applyBorder="1" applyAlignment="1" applyProtection="1">
      <alignment horizontal="left" vertical="center" wrapText="1"/>
      <protection hidden="1"/>
    </xf>
    <xf numFmtId="0" fontId="44" fillId="0" borderId="0" xfId="0" applyFont="1" applyAlignment="1" applyProtection="1">
      <alignment horizontal="left" vertical="center" wrapText="1"/>
      <protection hidden="1"/>
    </xf>
    <xf numFmtId="0" fontId="5" fillId="0" borderId="61" xfId="0" applyFont="1" applyBorder="1" applyAlignment="1" applyProtection="1">
      <alignment horizontal="left" vertical="center" wrapText="1"/>
      <protection hidden="1"/>
    </xf>
    <xf numFmtId="0" fontId="61" fillId="11" borderId="39" xfId="0" applyFont="1" applyFill="1" applyBorder="1" applyAlignment="1" applyProtection="1">
      <alignment horizontal="left" vertical="center" wrapText="1" indent="2"/>
      <protection hidden="1"/>
    </xf>
    <xf numFmtId="0" fontId="15" fillId="3" borderId="0" xfId="0" applyFont="1" applyFill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7" fillId="0" borderId="12" xfId="0" applyFont="1" applyBorder="1" applyAlignment="1" applyProtection="1">
      <alignment horizontal="left" vertical="center" wrapText="1"/>
      <protection hidden="1"/>
    </xf>
    <xf numFmtId="0" fontId="71" fillId="0" borderId="0" xfId="0" applyFont="1" applyAlignment="1" applyProtection="1">
      <alignment horizontal="justify" vertical="center" wrapText="1"/>
      <protection hidden="1"/>
    </xf>
    <xf numFmtId="0" fontId="7" fillId="11" borderId="39" xfId="0" applyFont="1" applyFill="1" applyBorder="1" applyAlignment="1" applyProtection="1">
      <alignment horizontal="left" vertical="center" indent="1"/>
      <protection hidden="1"/>
    </xf>
    <xf numFmtId="0" fontId="7" fillId="11" borderId="53" xfId="0" applyFont="1" applyFill="1" applyBorder="1" applyAlignment="1" applyProtection="1">
      <alignment horizontal="left" vertical="center" indent="1"/>
      <protection hidden="1"/>
    </xf>
    <xf numFmtId="0" fontId="35" fillId="3" borderId="0" xfId="0" applyFont="1" applyFill="1" applyAlignment="1" applyProtection="1">
      <alignment horizontal="left" vertical="center" wrapText="1"/>
      <protection hidden="1"/>
    </xf>
    <xf numFmtId="0" fontId="5" fillId="0" borderId="12" xfId="0" applyFont="1" applyBorder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7" fillId="0" borderId="8" xfId="0" applyFont="1" applyBorder="1" applyAlignment="1" applyProtection="1">
      <alignment horizontal="left" vertical="center"/>
      <protection hidden="1"/>
    </xf>
    <xf numFmtId="0" fontId="5" fillId="0" borderId="5" xfId="0" applyFont="1" applyBorder="1" applyAlignment="1" applyProtection="1">
      <alignment horizontal="left" vertical="center" wrapText="1"/>
      <protection hidden="1"/>
    </xf>
    <xf numFmtId="0" fontId="5" fillId="0" borderId="35" xfId="0" applyFont="1" applyBorder="1" applyAlignment="1" applyProtection="1">
      <alignment horizontal="left" vertical="center" wrapText="1"/>
      <protection hidden="1"/>
    </xf>
    <xf numFmtId="0" fontId="5" fillId="0" borderId="8" xfId="0" applyFont="1" applyBorder="1" applyAlignment="1" applyProtection="1">
      <alignment horizontal="left" vertical="center" wrapText="1"/>
      <protection hidden="1"/>
    </xf>
    <xf numFmtId="0" fontId="5" fillId="0" borderId="9" xfId="0" applyFont="1" applyBorder="1" applyAlignment="1" applyProtection="1">
      <alignment horizontal="left" vertical="center" wrapText="1"/>
      <protection hidden="1"/>
    </xf>
    <xf numFmtId="164" fontId="5" fillId="0" borderId="24" xfId="0" applyNumberFormat="1" applyFont="1" applyBorder="1" applyAlignment="1" applyProtection="1">
      <alignment horizontal="center" vertical="center"/>
      <protection locked="0"/>
    </xf>
    <xf numFmtId="164" fontId="5" fillId="0" borderId="23" xfId="0" applyNumberFormat="1" applyFont="1" applyBorder="1" applyAlignment="1" applyProtection="1">
      <alignment horizontal="center" vertical="center"/>
      <protection locked="0"/>
    </xf>
    <xf numFmtId="164" fontId="12" fillId="0" borderId="10" xfId="0" applyNumberFormat="1" applyFont="1" applyBorder="1" applyAlignment="1" applyProtection="1">
      <alignment horizontal="center" vertical="center"/>
      <protection locked="0"/>
    </xf>
    <xf numFmtId="164" fontId="12" fillId="0" borderId="9" xfId="0" applyNumberFormat="1" applyFont="1" applyBorder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horizontal="left" vertical="center"/>
      <protection hidden="1"/>
    </xf>
    <xf numFmtId="0" fontId="66" fillId="3" borderId="16" xfId="0" applyFont="1" applyFill="1" applyBorder="1" applyAlignment="1" applyProtection="1">
      <alignment horizontal="center" vertical="center" wrapText="1"/>
      <protection hidden="1"/>
    </xf>
    <xf numFmtId="0" fontId="66" fillId="3" borderId="17" xfId="0" applyFont="1" applyFill="1" applyBorder="1" applyAlignment="1" applyProtection="1">
      <alignment horizontal="center" vertical="center" wrapText="1"/>
      <protection hidden="1"/>
    </xf>
    <xf numFmtId="0" fontId="60" fillId="2" borderId="0" xfId="0" applyFont="1" applyFill="1" applyAlignment="1" applyProtection="1">
      <alignment horizontal="left" vertical="center" wrapText="1"/>
      <protection hidden="1"/>
    </xf>
    <xf numFmtId="0" fontId="5" fillId="0" borderId="36" xfId="0" applyFont="1" applyBorder="1" applyAlignment="1" applyProtection="1">
      <alignment horizontal="left" vertical="center" wrapText="1"/>
      <protection hidden="1"/>
    </xf>
    <xf numFmtId="164" fontId="5" fillId="0" borderId="25" xfId="0" applyNumberFormat="1" applyFont="1" applyBorder="1" applyAlignment="1" applyProtection="1">
      <alignment horizontal="center" vertical="center"/>
      <protection locked="0"/>
    </xf>
    <xf numFmtId="164" fontId="5" fillId="0" borderId="35" xfId="0" applyNumberFormat="1" applyFont="1" applyBorder="1" applyAlignment="1" applyProtection="1">
      <alignment horizontal="center" vertical="center"/>
      <protection locked="0"/>
    </xf>
    <xf numFmtId="164" fontId="5" fillId="0" borderId="13" xfId="0" applyNumberFormat="1" applyFont="1" applyBorder="1" applyAlignment="1" applyProtection="1">
      <alignment horizontal="center" vertical="center"/>
      <protection locked="0"/>
    </xf>
    <xf numFmtId="164" fontId="5" fillId="0" borderId="36" xfId="0" applyNumberFormat="1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left" vertical="center" wrapText="1" indent="1"/>
      <protection hidden="1"/>
    </xf>
    <xf numFmtId="0" fontId="5" fillId="0" borderId="9" xfId="0" applyFont="1" applyBorder="1" applyAlignment="1" applyProtection="1">
      <alignment horizontal="left" vertical="center" wrapText="1" indent="1"/>
      <protection hidden="1"/>
    </xf>
    <xf numFmtId="164" fontId="5" fillId="0" borderId="10" xfId="0" applyNumberFormat="1" applyFont="1" applyBorder="1" applyAlignment="1" applyProtection="1">
      <alignment horizontal="center" vertical="center"/>
      <protection locked="0"/>
    </xf>
    <xf numFmtId="164" fontId="5" fillId="0" borderId="9" xfId="0" applyNumberFormat="1" applyFont="1" applyBorder="1" applyAlignment="1" applyProtection="1">
      <alignment horizontal="center" vertical="center"/>
      <protection locked="0"/>
    </xf>
    <xf numFmtId="164" fontId="5" fillId="0" borderId="8" xfId="0" applyNumberFormat="1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hidden="1"/>
    </xf>
    <xf numFmtId="0" fontId="7" fillId="0" borderId="27" xfId="0" applyFont="1" applyBorder="1" applyAlignment="1" applyProtection="1">
      <alignment horizontal="center" vertical="center"/>
      <protection hidden="1"/>
    </xf>
    <xf numFmtId="0" fontId="61" fillId="10" borderId="0" xfId="0" applyFont="1" applyFill="1" applyAlignment="1" applyProtection="1">
      <alignment horizontal="left" vertical="center" wrapText="1"/>
      <protection hidden="1"/>
    </xf>
    <xf numFmtId="0" fontId="7" fillId="0" borderId="26" xfId="0" applyFont="1" applyBorder="1" applyAlignment="1" applyProtection="1">
      <alignment horizontal="center" vertical="center"/>
      <protection hidden="1"/>
    </xf>
    <xf numFmtId="0" fontId="7" fillId="2" borderId="26" xfId="0" applyFont="1" applyFill="1" applyBorder="1" applyAlignment="1" applyProtection="1">
      <alignment horizontal="center" vertical="center"/>
      <protection hidden="1"/>
    </xf>
    <xf numFmtId="0" fontId="43" fillId="10" borderId="8" xfId="0" applyFont="1" applyFill="1" applyBorder="1" applyAlignment="1" applyProtection="1">
      <alignment horizontal="left" vertical="center"/>
      <protection locked="0"/>
    </xf>
    <xf numFmtId="0" fontId="43" fillId="10" borderId="37" xfId="0" applyFont="1" applyFill="1" applyBorder="1" applyAlignment="1" applyProtection="1">
      <alignment horizontal="left" vertical="center"/>
      <protection locked="0"/>
    </xf>
    <xf numFmtId="0" fontId="43" fillId="10" borderId="0" xfId="0" applyFont="1" applyFill="1" applyAlignment="1" applyProtection="1">
      <alignment horizontal="right" vertical="center"/>
      <protection hidden="1"/>
    </xf>
    <xf numFmtId="0" fontId="47" fillId="0" borderId="5" xfId="0" applyFont="1" applyBorder="1" applyAlignment="1" applyProtection="1">
      <alignment horizontal="center" vertical="center"/>
      <protection hidden="1"/>
    </xf>
    <xf numFmtId="0" fontId="65" fillId="2" borderId="0" xfId="0" applyFont="1" applyFill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left" vertical="center"/>
      <protection hidden="1"/>
    </xf>
    <xf numFmtId="49" fontId="5" fillId="10" borderId="2" xfId="0" quotePrefix="1" applyNumberFormat="1" applyFont="1" applyFill="1" applyBorder="1" applyAlignment="1" applyProtection="1">
      <alignment horizontal="left" vertical="center"/>
      <protection locked="0"/>
    </xf>
    <xf numFmtId="0" fontId="14" fillId="0" borderId="4" xfId="0" applyFont="1" applyBorder="1" applyAlignment="1" applyProtection="1">
      <alignment horizontal="center" vertical="center"/>
      <protection hidden="1"/>
    </xf>
    <xf numFmtId="1" fontId="5" fillId="0" borderId="6" xfId="0" applyNumberFormat="1" applyFont="1" applyBorder="1" applyAlignment="1" applyProtection="1">
      <alignment horizontal="center" vertical="center"/>
      <protection locked="0"/>
    </xf>
    <xf numFmtId="1" fontId="5" fillId="0" borderId="32" xfId="0" applyNumberFormat="1" applyFont="1" applyBorder="1" applyAlignment="1" applyProtection="1">
      <alignment horizontal="center" vertical="center"/>
      <protection locked="0"/>
    </xf>
    <xf numFmtId="1" fontId="5" fillId="0" borderId="7" xfId="0" applyNumberFormat="1" applyFont="1" applyBorder="1" applyAlignment="1" applyProtection="1">
      <alignment horizontal="center" vertical="center"/>
      <protection locked="0"/>
    </xf>
    <xf numFmtId="1" fontId="5" fillId="0" borderId="13" xfId="0" applyNumberFormat="1" applyFont="1" applyBorder="1" applyAlignment="1" applyProtection="1">
      <alignment horizontal="center" vertical="center"/>
      <protection locked="0"/>
    </xf>
    <xf numFmtId="1" fontId="5" fillId="0" borderId="34" xfId="0" applyNumberFormat="1" applyFont="1" applyBorder="1" applyAlignment="1" applyProtection="1">
      <alignment horizontal="center" vertical="center"/>
      <protection locked="0"/>
    </xf>
    <xf numFmtId="1" fontId="5" fillId="0" borderId="12" xfId="0" applyNumberFormat="1" applyFont="1" applyBorder="1" applyAlignment="1" applyProtection="1">
      <alignment horizontal="center" vertical="center"/>
      <protection locked="0"/>
    </xf>
    <xf numFmtId="1" fontId="5" fillId="0" borderId="36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23" xfId="0" applyFont="1" applyBorder="1" applyAlignment="1" applyProtection="1">
      <alignment horizontal="center" vertical="center"/>
      <protection hidden="1"/>
    </xf>
    <xf numFmtId="0" fontId="5" fillId="0" borderId="16" xfId="0" applyFont="1" applyBorder="1" applyAlignment="1" applyProtection="1">
      <alignment horizontal="center" vertical="center"/>
      <protection hidden="1"/>
    </xf>
    <xf numFmtId="0" fontId="5" fillId="0" borderId="17" xfId="0" applyFont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27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center" vertical="center"/>
      <protection hidden="1"/>
    </xf>
    <xf numFmtId="0" fontId="5" fillId="0" borderId="33" xfId="0" applyFont="1" applyBorder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left" vertical="center" wrapText="1"/>
      <protection hidden="1"/>
    </xf>
    <xf numFmtId="0" fontId="8" fillId="2" borderId="0" xfId="0" applyFont="1" applyFill="1" applyAlignment="1" applyProtection="1">
      <alignment horizontal="left" vertical="top"/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89" fillId="2" borderId="1" xfId="11" applyFill="1" applyBorder="1" applyAlignment="1" applyProtection="1">
      <alignment horizontal="left" vertical="center"/>
      <protection locked="0"/>
    </xf>
    <xf numFmtId="1" fontId="5" fillId="0" borderId="15" xfId="0" applyNumberFormat="1" applyFont="1" applyBorder="1" applyAlignment="1" applyProtection="1">
      <alignment horizontal="center" vertical="center"/>
      <protection locked="0"/>
    </xf>
    <xf numFmtId="1" fontId="5" fillId="0" borderId="33" xfId="0" applyNumberFormat="1" applyFont="1" applyBorder="1" applyAlignment="1" applyProtection="1">
      <alignment horizontal="center" vertical="center"/>
      <protection locked="0"/>
    </xf>
    <xf numFmtId="1" fontId="5" fillId="0" borderId="14" xfId="0" applyNumberFormat="1" applyFont="1" applyBorder="1" applyAlignment="1" applyProtection="1">
      <alignment horizontal="center" vertical="center"/>
      <protection locked="0"/>
    </xf>
    <xf numFmtId="1" fontId="5" fillId="0" borderId="45" xfId="0" applyNumberFormat="1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left" vertical="center"/>
      <protection hidden="1"/>
    </xf>
    <xf numFmtId="0" fontId="5" fillId="0" borderId="7" xfId="0" applyFont="1" applyBorder="1" applyAlignment="1" applyProtection="1">
      <alignment horizontal="left" vertical="center"/>
      <protection hidden="1"/>
    </xf>
    <xf numFmtId="0" fontId="5" fillId="0" borderId="49" xfId="0" applyFont="1" applyBorder="1" applyAlignment="1" applyProtection="1">
      <alignment horizontal="left" vertical="center"/>
      <protection hidden="1"/>
    </xf>
    <xf numFmtId="0" fontId="10" fillId="3" borderId="0" xfId="0" applyFont="1" applyFill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/>
      <protection hidden="1"/>
    </xf>
    <xf numFmtId="0" fontId="14" fillId="2" borderId="0" xfId="0" applyFont="1" applyFill="1" applyAlignment="1" applyProtection="1">
      <alignment horizontal="left" vertical="center"/>
      <protection hidden="1"/>
    </xf>
    <xf numFmtId="1" fontId="5" fillId="0" borderId="10" xfId="0" applyNumberFormat="1" applyFont="1" applyBorder="1" applyAlignment="1" applyProtection="1">
      <alignment horizontal="center" vertical="center"/>
      <protection locked="0"/>
    </xf>
    <xf numFmtId="1" fontId="5" fillId="0" borderId="21" xfId="0" applyNumberFormat="1" applyFont="1" applyBorder="1" applyAlignment="1" applyProtection="1">
      <alignment horizontal="center" vertical="center"/>
      <protection locked="0"/>
    </xf>
    <xf numFmtId="1" fontId="5" fillId="3" borderId="16" xfId="0" applyNumberFormat="1" applyFont="1" applyFill="1" applyBorder="1" applyAlignment="1" applyProtection="1">
      <alignment horizontal="left" vertical="center"/>
      <protection hidden="1"/>
    </xf>
    <xf numFmtId="1" fontId="5" fillId="3" borderId="18" xfId="0" applyNumberFormat="1" applyFont="1" applyFill="1" applyBorder="1" applyAlignment="1" applyProtection="1">
      <alignment horizontal="center" vertical="center"/>
      <protection hidden="1"/>
    </xf>
    <xf numFmtId="1" fontId="5" fillId="3" borderId="31" xfId="0" applyNumberFormat="1" applyFont="1" applyFill="1" applyBorder="1" applyAlignment="1" applyProtection="1">
      <alignment horizontal="center" vertical="center"/>
      <protection hidden="1"/>
    </xf>
    <xf numFmtId="1" fontId="5" fillId="3" borderId="16" xfId="0" applyNumberFormat="1" applyFont="1" applyFill="1" applyBorder="1" applyAlignment="1" applyProtection="1">
      <alignment horizontal="center" vertical="center"/>
      <protection hidden="1"/>
    </xf>
    <xf numFmtId="1" fontId="5" fillId="3" borderId="19" xfId="0" applyNumberFormat="1" applyFont="1" applyFill="1" applyBorder="1" applyAlignment="1" applyProtection="1">
      <alignment horizontal="center" vertical="center"/>
      <protection hidden="1"/>
    </xf>
    <xf numFmtId="1" fontId="14" fillId="14" borderId="16" xfId="0" applyNumberFormat="1" applyFont="1" applyFill="1" applyBorder="1" applyAlignment="1" applyProtection="1">
      <alignment horizontal="left" vertical="center"/>
      <protection hidden="1"/>
    </xf>
    <xf numFmtId="0" fontId="18" fillId="0" borderId="14" xfId="0" applyFont="1" applyBorder="1" applyAlignment="1" applyProtection="1">
      <alignment horizontal="left" vertical="center"/>
      <protection hidden="1"/>
    </xf>
    <xf numFmtId="0" fontId="21" fillId="2" borderId="5" xfId="0" applyFont="1" applyFill="1" applyBorder="1" applyAlignment="1" applyProtection="1">
      <alignment horizontal="center" vertical="center" wrapText="1"/>
      <protection hidden="1"/>
    </xf>
    <xf numFmtId="1" fontId="5" fillId="0" borderId="8" xfId="0" applyNumberFormat="1" applyFont="1" applyBorder="1" applyAlignment="1" applyProtection="1">
      <alignment horizontal="center" vertical="center"/>
      <protection locked="0"/>
    </xf>
    <xf numFmtId="1" fontId="5" fillId="3" borderId="38" xfId="0" applyNumberFormat="1" applyFont="1" applyFill="1" applyBorder="1" applyAlignment="1" applyProtection="1">
      <alignment horizontal="center" vertical="center"/>
      <protection hidden="1"/>
    </xf>
    <xf numFmtId="0" fontId="18" fillId="0" borderId="5" xfId="0" applyFont="1" applyBorder="1" applyAlignment="1" applyProtection="1">
      <alignment horizontal="left" vertical="center"/>
      <protection hidden="1"/>
    </xf>
    <xf numFmtId="1" fontId="18" fillId="10" borderId="2" xfId="0" applyNumberFormat="1" applyFont="1" applyFill="1" applyBorder="1" applyAlignment="1" applyProtection="1">
      <alignment horizontal="center" vertical="center"/>
      <protection locked="0"/>
    </xf>
    <xf numFmtId="1" fontId="18" fillId="10" borderId="30" xfId="0" applyNumberFormat="1" applyFont="1" applyFill="1" applyBorder="1" applyAlignment="1" applyProtection="1">
      <alignment horizontal="center" vertical="center"/>
      <protection locked="0"/>
    </xf>
    <xf numFmtId="0" fontId="7" fillId="0" borderId="53" xfId="0" applyFont="1" applyBorder="1" applyAlignment="1" applyProtection="1">
      <alignment horizontal="left" vertical="center"/>
      <protection hidden="1"/>
    </xf>
    <xf numFmtId="0" fontId="7" fillId="11" borderId="53" xfId="0" applyFont="1" applyFill="1" applyBorder="1" applyAlignment="1" applyProtection="1">
      <alignment horizontal="left" vertical="center"/>
      <protection hidden="1"/>
    </xf>
    <xf numFmtId="0" fontId="18" fillId="0" borderId="28" xfId="0" applyFont="1" applyBorder="1" applyAlignment="1" applyProtection="1">
      <alignment horizontal="left" vertical="center"/>
      <protection hidden="1"/>
    </xf>
    <xf numFmtId="1" fontId="5" fillId="10" borderId="2" xfId="0" applyNumberFormat="1" applyFont="1" applyFill="1" applyBorder="1" applyAlignment="1" applyProtection="1">
      <alignment horizontal="center" vertical="center"/>
      <protection locked="0"/>
    </xf>
    <xf numFmtId="1" fontId="5" fillId="10" borderId="3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right" vertical="center"/>
      <protection hidden="1"/>
    </xf>
    <xf numFmtId="1" fontId="5" fillId="0" borderId="9" xfId="0" applyNumberFormat="1" applyFont="1" applyBorder="1" applyAlignment="1" applyProtection="1">
      <alignment horizontal="center" vertical="center"/>
      <protection locked="0"/>
    </xf>
    <xf numFmtId="1" fontId="14" fillId="14" borderId="16" xfId="0" applyNumberFormat="1" applyFont="1" applyFill="1" applyBorder="1" applyAlignment="1" applyProtection="1">
      <alignment horizontal="center" vertical="center"/>
      <protection hidden="1"/>
    </xf>
    <xf numFmtId="1" fontId="14" fillId="14" borderId="19" xfId="0" applyNumberFormat="1" applyFont="1" applyFill="1" applyBorder="1" applyAlignment="1" applyProtection="1">
      <alignment horizontal="center" vertical="center"/>
      <protection hidden="1"/>
    </xf>
    <xf numFmtId="1" fontId="14" fillId="14" borderId="18" xfId="0" applyNumberFormat="1" applyFont="1" applyFill="1" applyBorder="1" applyAlignment="1" applyProtection="1">
      <alignment horizontal="center" vertical="center"/>
      <protection hidden="1"/>
    </xf>
    <xf numFmtId="1" fontId="14" fillId="14" borderId="31" xfId="0" applyNumberFormat="1" applyFont="1" applyFill="1" applyBorder="1" applyAlignment="1" applyProtection="1">
      <alignment horizontal="center" vertical="center"/>
      <protection hidden="1"/>
    </xf>
    <xf numFmtId="1" fontId="14" fillId="14" borderId="38" xfId="0" applyNumberFormat="1" applyFont="1" applyFill="1" applyBorder="1" applyAlignment="1" applyProtection="1">
      <alignment horizontal="center" vertical="center"/>
      <protection hidden="1"/>
    </xf>
    <xf numFmtId="0" fontId="45" fillId="0" borderId="0" xfId="0" applyFont="1" applyAlignment="1" applyProtection="1">
      <alignment horizontal="center"/>
      <protection hidden="1"/>
    </xf>
    <xf numFmtId="0" fontId="110" fillId="0" borderId="47" xfId="0" applyFont="1" applyBorder="1" applyAlignment="1" applyProtection="1">
      <alignment horizontal="center" vertical="center" wrapText="1"/>
      <protection hidden="1"/>
    </xf>
    <xf numFmtId="0" fontId="110" fillId="0" borderId="48" xfId="0" applyFont="1" applyBorder="1" applyAlignment="1" applyProtection="1">
      <alignment horizontal="center" vertical="center" wrapText="1"/>
      <protection hidden="1"/>
    </xf>
    <xf numFmtId="165" fontId="7" fillId="10" borderId="2" xfId="1" applyNumberFormat="1" applyFont="1" applyFill="1" applyBorder="1" applyAlignment="1" applyProtection="1">
      <alignment horizontal="center" vertical="center" wrapText="1"/>
      <protection locked="0"/>
    </xf>
    <xf numFmtId="165" fontId="7" fillId="10" borderId="3" xfId="1" applyNumberFormat="1" applyFont="1" applyFill="1" applyBorder="1" applyAlignment="1" applyProtection="1">
      <alignment horizontal="center" vertical="center" wrapText="1"/>
      <protection locked="0"/>
    </xf>
    <xf numFmtId="0" fontId="14" fillId="10" borderId="2" xfId="0" applyFont="1" applyFill="1" applyBorder="1" applyAlignment="1" applyProtection="1">
      <alignment horizontal="left" vertical="center" wrapText="1"/>
      <protection locked="0"/>
    </xf>
    <xf numFmtId="0" fontId="14" fillId="10" borderId="39" xfId="0" applyFont="1" applyFill="1" applyBorder="1" applyAlignment="1" applyProtection="1">
      <alignment horizontal="left" vertical="center" wrapText="1"/>
      <protection locked="0"/>
    </xf>
    <xf numFmtId="0" fontId="14" fillId="10" borderId="3" xfId="0" applyFont="1" applyFill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/>
      <protection hidden="1"/>
    </xf>
    <xf numFmtId="0" fontId="41" fillId="0" borderId="0" xfId="0" applyFont="1" applyAlignment="1" applyProtection="1">
      <alignment horizontal="left" vertical="center" wrapText="1"/>
      <protection hidden="1"/>
    </xf>
    <xf numFmtId="0" fontId="51" fillId="2" borderId="0" xfId="0" applyFont="1" applyFill="1" applyAlignment="1" applyProtection="1">
      <alignment horizontal="left" vertical="center"/>
      <protection hidden="1"/>
    </xf>
    <xf numFmtId="0" fontId="106" fillId="0" borderId="46" xfId="0" applyFont="1" applyBorder="1" applyAlignment="1" applyProtection="1">
      <alignment horizontal="left" vertical="center" wrapText="1" indent="1"/>
      <protection hidden="1"/>
    </xf>
    <xf numFmtId="0" fontId="106" fillId="0" borderId="0" xfId="0" applyFont="1" applyAlignment="1" applyProtection="1">
      <alignment horizontal="left" vertical="center" wrapText="1" indent="1"/>
      <protection hidden="1"/>
    </xf>
    <xf numFmtId="0" fontId="61" fillId="0" borderId="0" xfId="0" applyFont="1" applyAlignment="1" applyProtection="1">
      <alignment horizontal="right" vertical="center" wrapText="1"/>
      <protection hidden="1"/>
    </xf>
    <xf numFmtId="0" fontId="7" fillId="0" borderId="18" xfId="0" applyFont="1" applyBorder="1" applyAlignment="1" applyProtection="1">
      <alignment horizontal="center" vertical="center"/>
      <protection hidden="1"/>
    </xf>
    <xf numFmtId="0" fontId="7" fillId="0" borderId="28" xfId="0" applyFont="1" applyBorder="1" applyAlignment="1" applyProtection="1">
      <alignment horizontal="left" vertical="center" wrapText="1"/>
      <protection hidden="1"/>
    </xf>
    <xf numFmtId="0" fontId="41" fillId="0" borderId="0" xfId="0" applyFont="1" applyAlignment="1" applyProtection="1">
      <alignment horizontal="left" vertical="center" wrapText="1" indent="1"/>
      <protection hidden="1"/>
    </xf>
    <xf numFmtId="0" fontId="14" fillId="0" borderId="0" xfId="0" applyFont="1" applyAlignment="1" applyProtection="1">
      <alignment horizontal="left" vertical="top" wrapText="1"/>
      <protection hidden="1"/>
    </xf>
    <xf numFmtId="0" fontId="43" fillId="3" borderId="0" xfId="0" applyFont="1" applyFill="1" applyAlignment="1" applyProtection="1">
      <alignment horizontal="left" vertical="center" wrapText="1"/>
      <protection hidden="1"/>
    </xf>
    <xf numFmtId="0" fontId="71" fillId="0" borderId="0" xfId="0" applyFont="1" applyAlignment="1" applyProtection="1">
      <alignment horizontal="left" vertical="center" wrapText="1"/>
      <protection hidden="1"/>
    </xf>
    <xf numFmtId="0" fontId="7" fillId="11" borderId="8" xfId="0" applyFont="1" applyFill="1" applyBorder="1" applyAlignment="1" applyProtection="1">
      <alignment horizontal="left" vertical="center"/>
      <protection hidden="1"/>
    </xf>
    <xf numFmtId="0" fontId="41" fillId="0" borderId="0" xfId="0" applyFont="1" applyAlignment="1" applyProtection="1">
      <alignment horizontal="left" wrapText="1"/>
      <protection hidden="1"/>
    </xf>
    <xf numFmtId="0" fontId="15" fillId="3" borderId="0" xfId="0" applyFont="1" applyFill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49" fillId="0" borderId="0" xfId="0" applyFont="1" applyAlignment="1" applyProtection="1">
      <alignment horizontal="left" vertical="center" wrapText="1"/>
      <protection hidden="1"/>
    </xf>
    <xf numFmtId="0" fontId="95" fillId="0" borderId="0" xfId="0" applyFont="1" applyAlignment="1" applyProtection="1">
      <alignment horizontal="left" wrapText="1"/>
      <protection hidden="1"/>
    </xf>
    <xf numFmtId="0" fontId="14" fillId="0" borderId="0" xfId="0" applyFont="1" applyAlignment="1" applyProtection="1">
      <alignment horizontal="left" vertical="center" wrapText="1" indent="1"/>
      <protection hidden="1"/>
    </xf>
    <xf numFmtId="0" fontId="7" fillId="11" borderId="39" xfId="0" applyFont="1" applyFill="1" applyBorder="1" applyAlignment="1" applyProtection="1">
      <alignment horizontal="left" vertical="center"/>
      <protection hidden="1"/>
    </xf>
    <xf numFmtId="0" fontId="44" fillId="0" borderId="4" xfId="0" applyFont="1" applyBorder="1" applyAlignment="1" applyProtection="1">
      <alignment horizontal="left" vertical="center"/>
      <protection hidden="1"/>
    </xf>
    <xf numFmtId="0" fontId="44" fillId="0" borderId="0" xfId="0" applyFont="1" applyAlignment="1" applyProtection="1">
      <alignment horizontal="left" vertical="center"/>
      <protection hidden="1"/>
    </xf>
    <xf numFmtId="0" fontId="61" fillId="0" borderId="16" xfId="0" applyFont="1" applyBorder="1" applyAlignment="1" applyProtection="1">
      <alignment horizontal="center" vertical="center"/>
      <protection hidden="1"/>
    </xf>
    <xf numFmtId="0" fontId="7" fillId="0" borderId="18" xfId="0" applyFont="1" applyBorder="1" applyAlignment="1" applyProtection="1">
      <alignment horizontal="center" vertical="center" wrapText="1"/>
      <protection hidden="1"/>
    </xf>
    <xf numFmtId="0" fontId="5" fillId="0" borderId="53" xfId="0" applyFont="1" applyBorder="1" applyAlignment="1" applyProtection="1">
      <alignment horizontal="left" vertical="center"/>
      <protection hidden="1"/>
    </xf>
    <xf numFmtId="0" fontId="71" fillId="0" borderId="0" xfId="0" applyFont="1" applyAlignment="1" applyProtection="1">
      <alignment horizontal="left" vertical="center"/>
      <protection hidden="1"/>
    </xf>
    <xf numFmtId="1" fontId="5" fillId="0" borderId="2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 wrapText="1"/>
      <protection hidden="1"/>
    </xf>
    <xf numFmtId="0" fontId="120" fillId="0" borderId="0" xfId="0" applyFont="1" applyAlignment="1" applyProtection="1">
      <alignment horizontal="center"/>
      <protection hidden="1"/>
    </xf>
    <xf numFmtId="0" fontId="5" fillId="0" borderId="64" xfId="0" applyFont="1" applyBorder="1" applyAlignment="1">
      <alignment horizontal="left" vertical="top" wrapText="1"/>
    </xf>
    <xf numFmtId="0" fontId="5" fillId="0" borderId="65" xfId="0" applyFont="1" applyBorder="1" applyAlignment="1">
      <alignment horizontal="left" vertical="top" wrapText="1"/>
    </xf>
    <xf numFmtId="0" fontId="5" fillId="0" borderId="0" xfId="0" applyFont="1" applyAlignment="1" applyProtection="1">
      <alignment horizontal="center" vertical="center" wrapText="1"/>
      <protection hidden="1"/>
    </xf>
    <xf numFmtId="0" fontId="5" fillId="0" borderId="63" xfId="0" applyFont="1" applyBorder="1" applyAlignment="1" applyProtection="1">
      <alignment horizontal="center" vertical="center" wrapText="1"/>
      <protection hidden="1"/>
    </xf>
    <xf numFmtId="0" fontId="14" fillId="0" borderId="0" xfId="0" applyFont="1" applyAlignment="1">
      <alignment horizontal="justify" vertical="top" wrapText="1"/>
    </xf>
    <xf numFmtId="0" fontId="120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5" fillId="0" borderId="49" xfId="0" applyFont="1" applyBorder="1" applyAlignment="1">
      <alignment horizontal="left" vertical="top" wrapText="1"/>
    </xf>
    <xf numFmtId="0" fontId="5" fillId="0" borderId="27" xfId="0" applyFont="1" applyBorder="1" applyAlignment="1">
      <alignment horizontal="left" vertical="top" wrapText="1"/>
    </xf>
    <xf numFmtId="0" fontId="45" fillId="0" borderId="0" xfId="0" applyFont="1" applyAlignment="1" applyProtection="1">
      <alignment horizontal="center" vertical="center"/>
      <protection hidden="1"/>
    </xf>
    <xf numFmtId="0" fontId="5" fillId="0" borderId="9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left" vertical="top" wrapText="1"/>
    </xf>
    <xf numFmtId="0" fontId="35" fillId="0" borderId="0" xfId="0" applyFont="1" applyAlignment="1" applyProtection="1">
      <alignment horizontal="center" vertical="center"/>
      <protection hidden="1"/>
    </xf>
    <xf numFmtId="0" fontId="122" fillId="0" borderId="0" xfId="0" applyFont="1" applyAlignment="1" applyProtection="1">
      <alignment horizontal="center" vertical="center" textRotation="90"/>
      <protection hidden="1"/>
    </xf>
    <xf numFmtId="0" fontId="79" fillId="0" borderId="0" xfId="5" applyFont="1" applyAlignment="1">
      <alignment horizontal="left" vertical="center"/>
    </xf>
    <xf numFmtId="0" fontId="11" fillId="0" borderId="0" xfId="5" applyAlignment="1">
      <alignment horizontal="center" vertical="center"/>
    </xf>
    <xf numFmtId="0" fontId="80" fillId="0" borderId="41" xfId="5" applyFont="1" applyBorder="1" applyAlignment="1">
      <alignment horizontal="right" vertical="center" wrapText="1"/>
    </xf>
    <xf numFmtId="0" fontId="80" fillId="0" borderId="42" xfId="5" applyFont="1" applyBorder="1" applyAlignment="1">
      <alignment horizontal="right" vertical="center" wrapText="1"/>
    </xf>
    <xf numFmtId="0" fontId="80" fillId="0" borderId="42" xfId="5" applyFont="1" applyBorder="1" applyAlignment="1">
      <alignment horizontal="left" vertical="center" wrapText="1"/>
    </xf>
    <xf numFmtId="0" fontId="80" fillId="0" borderId="43" xfId="5" applyFont="1" applyBorder="1" applyAlignment="1">
      <alignment horizontal="left" vertical="center" wrapText="1"/>
    </xf>
    <xf numFmtId="0" fontId="79" fillId="0" borderId="0" xfId="5" applyFont="1" applyAlignment="1">
      <alignment horizontal="justify" vertical="center" wrapText="1"/>
    </xf>
    <xf numFmtId="0" fontId="79" fillId="0" borderId="17" xfId="5" applyFont="1" applyBorder="1" applyAlignment="1">
      <alignment horizontal="center" vertical="center"/>
    </xf>
    <xf numFmtId="0" fontId="79" fillId="0" borderId="26" xfId="5" applyFont="1" applyBorder="1" applyAlignment="1">
      <alignment horizontal="center" vertical="center"/>
    </xf>
    <xf numFmtId="0" fontId="79" fillId="0" borderId="27" xfId="5" applyFont="1" applyBorder="1" applyAlignment="1">
      <alignment horizontal="center" vertical="center"/>
    </xf>
    <xf numFmtId="0" fontId="82" fillId="16" borderId="17" xfId="5" applyFont="1" applyFill="1" applyBorder="1" applyAlignment="1">
      <alignment horizontal="left" vertical="center"/>
    </xf>
    <xf numFmtId="0" fontId="82" fillId="16" borderId="26" xfId="5" applyFont="1" applyFill="1" applyBorder="1" applyAlignment="1">
      <alignment horizontal="left" vertical="center"/>
    </xf>
    <xf numFmtId="0" fontId="79" fillId="0" borderId="17" xfId="5" applyFont="1" applyBorder="1" applyAlignment="1">
      <alignment horizontal="left" vertical="center"/>
    </xf>
    <xf numFmtId="0" fontId="79" fillId="0" borderId="26" xfId="5" applyFont="1" applyBorder="1" applyAlignment="1">
      <alignment horizontal="left" vertical="center"/>
    </xf>
    <xf numFmtId="0" fontId="84" fillId="17" borderId="17" xfId="5" applyFont="1" applyFill="1" applyBorder="1" applyAlignment="1">
      <alignment horizontal="left" vertical="center"/>
    </xf>
    <xf numFmtId="0" fontId="84" fillId="17" borderId="26" xfId="5" applyFont="1" applyFill="1" applyBorder="1" applyAlignment="1">
      <alignment horizontal="left" vertical="center"/>
    </xf>
    <xf numFmtId="0" fontId="79" fillId="0" borderId="5" xfId="5" applyFont="1" applyBorder="1" applyAlignment="1">
      <alignment horizontal="left" vertical="center"/>
    </xf>
    <xf numFmtId="0" fontId="20" fillId="13" borderId="24" xfId="0" applyFont="1" applyFill="1" applyBorder="1" applyAlignment="1">
      <alignment horizontal="center"/>
    </xf>
    <xf numFmtId="0" fontId="20" fillId="13" borderId="0" xfId="0" applyFont="1" applyFill="1" applyAlignment="1">
      <alignment horizontal="center"/>
    </xf>
  </cellXfs>
  <cellStyles count="20">
    <cellStyle name="Collegamento ipertestuale" xfId="11" builtinId="8"/>
    <cellStyle name="Migliaia" xfId="12" builtinId="3"/>
    <cellStyle name="Migliaia 2" xfId="8" xr:uid="{00000000-0005-0000-0000-000001000000}"/>
    <cellStyle name="Migliaia 2 2" xfId="18" xr:uid="{B71712D0-16FF-4FFB-9C20-F994DC4F2435}"/>
    <cellStyle name="Migliaia 2 3" xfId="15" xr:uid="{681D9C23-48B1-4BC5-85B7-5474BA7BA1FB}"/>
    <cellStyle name="Migliaia 2 4" xfId="13" xr:uid="{342BFC3C-7B80-4326-83B1-EB098192665B}"/>
    <cellStyle name="Migliaia 3" xfId="19" xr:uid="{4F062A20-3BF0-41E5-A423-8853A324690C}"/>
    <cellStyle name="Migliaia 4" xfId="16" xr:uid="{8E393EBC-0FED-43E9-8028-B31ED2545434}"/>
    <cellStyle name="Migliaia 5" xfId="14" xr:uid="{1C60406E-DCDD-40DB-86A1-4578607983C9}"/>
    <cellStyle name="Normale" xfId="0" builtinId="0"/>
    <cellStyle name="Normale 2" xfId="2" xr:uid="{00000000-0005-0000-0000-000003000000}"/>
    <cellStyle name="Normale 2 2" xfId="3" xr:uid="{00000000-0005-0000-0000-000004000000}"/>
    <cellStyle name="Normale 3" xfId="4" xr:uid="{00000000-0005-0000-0000-000005000000}"/>
    <cellStyle name="Normale 4" xfId="5" xr:uid="{00000000-0005-0000-0000-000006000000}"/>
    <cellStyle name="Normale 5" xfId="6" xr:uid="{00000000-0005-0000-0000-000007000000}"/>
    <cellStyle name="Normale 6" xfId="17" xr:uid="{1C909D04-5EDB-43D4-B7D9-9AAD6EF1E40A}"/>
    <cellStyle name="Percentuale" xfId="1" builtinId="5"/>
    <cellStyle name="Percentuale 2" xfId="7" xr:uid="{00000000-0005-0000-0000-000009000000}"/>
    <cellStyle name="Percentuale 2 2" xfId="10" xr:uid="{00000000-0005-0000-0000-00000A000000}"/>
    <cellStyle name="Percentuale 3" xfId="9" xr:uid="{00000000-0005-0000-0000-00000B000000}"/>
  </cellStyles>
  <dxfs count="218">
    <dxf>
      <font>
        <strike val="0"/>
        <color theme="0"/>
      </font>
      <fill>
        <patternFill>
          <bgColor rgb="FFFF0000"/>
        </patternFill>
      </fill>
    </dxf>
    <dxf>
      <font>
        <strike val="0"/>
        <color theme="0"/>
      </font>
      <fill>
        <patternFill>
          <bgColor rgb="FFFF0000"/>
        </patternFill>
      </fill>
    </dxf>
    <dxf>
      <font>
        <strike val="0"/>
        <color theme="0"/>
      </font>
      <fill>
        <patternFill>
          <bgColor rgb="FFFF0000"/>
        </patternFill>
      </fill>
    </dxf>
    <dxf>
      <font>
        <strike val="0"/>
        <color theme="0"/>
      </font>
      <fill>
        <patternFill>
          <bgColor rgb="FFFF0000"/>
        </patternFill>
      </fill>
    </dxf>
    <dxf>
      <font>
        <strike val="0"/>
        <color theme="0"/>
      </font>
      <fill>
        <patternFill>
          <bgColor rgb="FFFF0000"/>
        </patternFill>
      </fill>
    </dxf>
    <dxf>
      <font>
        <strike val="0"/>
        <color theme="0"/>
      </font>
      <fill>
        <patternFill>
          <bgColor rgb="FFFF0000"/>
        </patternFill>
      </fill>
    </dxf>
    <dxf>
      <font>
        <strike val="0"/>
        <color theme="0" tint="-0.14996795556505021"/>
      </font>
      <border>
        <left/>
        <right/>
        <top/>
        <bottom/>
        <vertical/>
        <horizontal/>
      </border>
    </dxf>
    <dxf>
      <font>
        <strike/>
        <color theme="0" tint="-0.14996795556505021"/>
      </font>
    </dxf>
    <dxf>
      <font>
        <strike/>
        <color theme="0" tint="-0.14996795556505021"/>
      </font>
    </dxf>
    <dxf>
      <font>
        <strike/>
        <color theme="0" tint="-0.14996795556505021"/>
      </font>
    </dxf>
    <dxf>
      <font>
        <strike/>
        <color theme="0" tint="-0.14996795556505021"/>
      </font>
    </dxf>
    <dxf>
      <font>
        <color theme="0"/>
      </font>
      <fill>
        <patternFill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strike/>
        <color theme="0" tint="-0.14996795556505021"/>
      </font>
    </dxf>
    <dxf>
      <font>
        <color theme="0"/>
      </font>
      <fill>
        <patternFill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strike/>
        <color theme="0" tint="-0.14996795556505021"/>
      </font>
    </dxf>
    <dxf>
      <font>
        <strike/>
        <color theme="0" tint="-0.14996795556505021"/>
      </font>
    </dxf>
    <dxf>
      <font>
        <strike/>
        <color theme="0" tint="-0.14996795556505021"/>
      </font>
    </dxf>
    <dxf>
      <font>
        <strike/>
        <color theme="0" tint="-0.14996795556505021"/>
      </font>
    </dxf>
    <dxf>
      <font>
        <strike/>
        <color theme="0" tint="-0.14996795556505021"/>
      </font>
    </dxf>
    <dxf>
      <font>
        <strike/>
        <color theme="0" tint="-0.14996795556505021"/>
      </font>
    </dxf>
    <dxf>
      <font>
        <color theme="0" tint="-0.14996795556505021"/>
      </font>
    </dxf>
    <dxf>
      <font>
        <strike/>
        <color theme="0" tint="-0.24994659260841701"/>
      </font>
    </dxf>
    <dxf>
      <font>
        <color theme="9" tint="0.79998168889431442"/>
      </font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9" tint="0.79998168889431442"/>
        </patternFill>
      </fill>
    </dxf>
    <dxf>
      <font>
        <color theme="0" tint="-0.14996795556505021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</dxf>
    <dxf>
      <font>
        <strike val="0"/>
        <color theme="0" tint="-0.14996795556505021"/>
      </font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b/>
        <i val="0"/>
        <color theme="9" tint="-0.499984740745262"/>
      </font>
    </dxf>
    <dxf>
      <font>
        <strike val="0"/>
        <color theme="0" tint="-0.14990691854609822"/>
      </font>
      <fill>
        <patternFill>
          <fgColor theme="0"/>
          <bgColor theme="0"/>
        </patternFill>
      </fill>
      <border>
        <left/>
        <right/>
        <top/>
        <bottom/>
      </border>
    </dxf>
    <dxf>
      <font>
        <strike val="0"/>
        <color theme="0" tint="-0.14990691854609822"/>
      </font>
      <fill>
        <patternFill>
          <bgColor theme="0"/>
        </patternFill>
      </fill>
    </dxf>
    <dxf>
      <font>
        <color theme="0" tint="-0.14996795556505021"/>
      </font>
    </dxf>
    <dxf>
      <font>
        <color theme="0" tint="-0.14996795556505021"/>
      </font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 patternType="solid">
          <fgColor indexed="64"/>
          <bgColor rgb="FFFFFF00"/>
        </patternFill>
      </fill>
    </dxf>
    <dxf>
      <numFmt numFmtId="1" formatCode="0"/>
    </dxf>
    <dxf>
      <numFmt numFmtId="1" formatCode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30" formatCode="@"/>
    </dxf>
    <dxf>
      <numFmt numFmtId="30" formatCode="@"/>
    </dxf>
    <dxf>
      <border outline="0">
        <right style="thin">
          <color indexed="64"/>
        </right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family val="2"/>
        <scheme val="none"/>
      </font>
      <alignment horizontal="right" vertical="center" textRotation="0" wrapText="1" indent="0" justifyLastLine="0" shrinkToFit="0" readingOrder="0"/>
    </dxf>
  </dxfs>
  <tableStyles count="0" defaultTableStyle="TableStyleMedium9" defaultPivotStyle="PivotStyleLight16"/>
  <colors>
    <mruColors>
      <color rgb="FFFFCC00"/>
      <color rgb="FFBF5B09"/>
      <color rgb="FFFFCC99"/>
      <color rgb="FF66FF99"/>
      <color rgb="FF0000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fmlaLink="$I$23" lockText="1" noThreeD="1"/>
</file>

<file path=xl/ctrlProps/ctrlProp10.xml><?xml version="1.0" encoding="utf-8"?>
<formControlPr xmlns="http://schemas.microsoft.com/office/spreadsheetml/2009/9/main" objectType="CheckBox" fmlaLink="$I$146" lockText="1" noThreeD="1"/>
</file>

<file path=xl/ctrlProps/ctrlProp100.xml><?xml version="1.0" encoding="utf-8"?>
<formControlPr xmlns="http://schemas.microsoft.com/office/spreadsheetml/2009/9/main" objectType="CheckBox" fmlaLink="$K$14" noThreeD="1"/>
</file>

<file path=xl/ctrlProps/ctrlProp101.xml><?xml version="1.0" encoding="utf-8"?>
<formControlPr xmlns="http://schemas.microsoft.com/office/spreadsheetml/2009/9/main" objectType="CheckBox" fmlaLink="$K$15" noThreeD="1"/>
</file>

<file path=xl/ctrlProps/ctrlProp102.xml><?xml version="1.0" encoding="utf-8"?>
<formControlPr xmlns="http://schemas.microsoft.com/office/spreadsheetml/2009/9/main" objectType="CheckBox" fmlaLink="$K$16" noThreeD="1"/>
</file>

<file path=xl/ctrlProps/ctrlProp103.xml><?xml version="1.0" encoding="utf-8"?>
<formControlPr xmlns="http://schemas.microsoft.com/office/spreadsheetml/2009/9/main" objectType="CheckBox" fmlaLink="$K$17" noThreeD="1"/>
</file>

<file path=xl/ctrlProps/ctrlProp104.xml><?xml version="1.0" encoding="utf-8"?>
<formControlPr xmlns="http://schemas.microsoft.com/office/spreadsheetml/2009/9/main" objectType="CheckBox" fmlaLink="$K$18" noThreeD="1"/>
</file>

<file path=xl/ctrlProps/ctrlProp105.xml><?xml version="1.0" encoding="utf-8"?>
<formControlPr xmlns="http://schemas.microsoft.com/office/spreadsheetml/2009/9/main" objectType="CheckBox" fmlaLink="$K$19" noThreeD="1"/>
</file>

<file path=xl/ctrlProps/ctrlProp106.xml><?xml version="1.0" encoding="utf-8"?>
<formControlPr xmlns="http://schemas.microsoft.com/office/spreadsheetml/2009/9/main" objectType="CheckBox" fmlaLink="$K$20" noThreeD="1"/>
</file>

<file path=xl/ctrlProps/ctrlProp107.xml><?xml version="1.0" encoding="utf-8"?>
<formControlPr xmlns="http://schemas.microsoft.com/office/spreadsheetml/2009/9/main" objectType="CheckBox" fmlaLink="$K$21" noThreeD="1"/>
</file>

<file path=xl/ctrlProps/ctrlProp108.xml><?xml version="1.0" encoding="utf-8"?>
<formControlPr xmlns="http://schemas.microsoft.com/office/spreadsheetml/2009/9/main" objectType="CheckBox" fmlaLink="$L$14" noThreeD="1"/>
</file>

<file path=xl/ctrlProps/ctrlProp109.xml><?xml version="1.0" encoding="utf-8"?>
<formControlPr xmlns="http://schemas.microsoft.com/office/spreadsheetml/2009/9/main" objectType="CheckBox" fmlaLink="$L$15" noThreeD="1"/>
</file>

<file path=xl/ctrlProps/ctrlProp11.xml><?xml version="1.0" encoding="utf-8"?>
<formControlPr xmlns="http://schemas.microsoft.com/office/spreadsheetml/2009/9/main" objectType="CheckBox" fmlaLink="$K$171" lockText="1" noThreeD="1"/>
</file>

<file path=xl/ctrlProps/ctrlProp110.xml><?xml version="1.0" encoding="utf-8"?>
<formControlPr xmlns="http://schemas.microsoft.com/office/spreadsheetml/2009/9/main" objectType="CheckBox" fmlaLink="$L$16" noThreeD="1"/>
</file>

<file path=xl/ctrlProps/ctrlProp111.xml><?xml version="1.0" encoding="utf-8"?>
<formControlPr xmlns="http://schemas.microsoft.com/office/spreadsheetml/2009/9/main" objectType="CheckBox" fmlaLink="$L$17" noThreeD="1"/>
</file>

<file path=xl/ctrlProps/ctrlProp112.xml><?xml version="1.0" encoding="utf-8"?>
<formControlPr xmlns="http://schemas.microsoft.com/office/spreadsheetml/2009/9/main" objectType="CheckBox" fmlaLink="$L$18" noThreeD="1"/>
</file>

<file path=xl/ctrlProps/ctrlProp113.xml><?xml version="1.0" encoding="utf-8"?>
<formControlPr xmlns="http://schemas.microsoft.com/office/spreadsheetml/2009/9/main" objectType="CheckBox" fmlaLink="$L$19" noThreeD="1"/>
</file>

<file path=xl/ctrlProps/ctrlProp114.xml><?xml version="1.0" encoding="utf-8"?>
<formControlPr xmlns="http://schemas.microsoft.com/office/spreadsheetml/2009/9/main" objectType="CheckBox" fmlaLink="$L$20" noThreeD="1"/>
</file>

<file path=xl/ctrlProps/ctrlProp115.xml><?xml version="1.0" encoding="utf-8"?>
<formControlPr xmlns="http://schemas.microsoft.com/office/spreadsheetml/2009/9/main" objectType="CheckBox" fmlaLink="$L$21" noThreeD="1"/>
</file>

<file path=xl/ctrlProps/ctrlProp116.xml><?xml version="1.0" encoding="utf-8"?>
<formControlPr xmlns="http://schemas.microsoft.com/office/spreadsheetml/2009/9/main" objectType="CheckBox" fmlaLink="$I$9" noThreeD="1"/>
</file>

<file path=xl/ctrlProps/ctrlProp117.xml><?xml version="1.0" encoding="utf-8"?>
<formControlPr xmlns="http://schemas.microsoft.com/office/spreadsheetml/2009/9/main" objectType="CheckBox" fmlaLink="$K$9" noThreeD="1"/>
</file>

<file path=xl/ctrlProps/ctrlProp118.xml><?xml version="1.0" encoding="utf-8"?>
<formControlPr xmlns="http://schemas.microsoft.com/office/spreadsheetml/2009/9/main" objectType="CheckBox" fmlaLink="$H$45" lockText="1" noThreeD="1"/>
</file>

<file path=xl/ctrlProps/ctrlProp119.xml><?xml version="1.0" encoding="utf-8"?>
<formControlPr xmlns="http://schemas.microsoft.com/office/spreadsheetml/2009/9/main" objectType="CheckBox" fmlaLink="$H$46" lockText="1" noThreeD="1"/>
</file>

<file path=xl/ctrlProps/ctrlProp12.xml><?xml version="1.0" encoding="utf-8"?>
<formControlPr xmlns="http://schemas.microsoft.com/office/spreadsheetml/2009/9/main" objectType="CheckBox" fmlaLink="$K$170" lockText="1" noThreeD="1"/>
</file>

<file path=xl/ctrlProps/ctrlProp120.xml><?xml version="1.0" encoding="utf-8"?>
<formControlPr xmlns="http://schemas.microsoft.com/office/spreadsheetml/2009/9/main" objectType="CheckBox" fmlaLink="$H$47" lockText="1" noThreeD="1"/>
</file>

<file path=xl/ctrlProps/ctrlProp121.xml><?xml version="1.0" encoding="utf-8"?>
<formControlPr xmlns="http://schemas.microsoft.com/office/spreadsheetml/2009/9/main" objectType="CheckBox" fmlaLink="$H$48" lockText="1" noThreeD="1"/>
</file>

<file path=xl/ctrlProps/ctrlProp122.xml><?xml version="1.0" encoding="utf-8"?>
<formControlPr xmlns="http://schemas.microsoft.com/office/spreadsheetml/2009/9/main" objectType="CheckBox" fmlaLink="$H$49" lockText="1" noThreeD="1"/>
</file>

<file path=xl/ctrlProps/ctrlProp123.xml><?xml version="1.0" encoding="utf-8"?>
<formControlPr xmlns="http://schemas.microsoft.com/office/spreadsheetml/2009/9/main" objectType="CheckBox" fmlaLink="$H$50" lockText="1" noThreeD="1"/>
</file>

<file path=xl/ctrlProps/ctrlProp124.xml><?xml version="1.0" encoding="utf-8"?>
<formControlPr xmlns="http://schemas.microsoft.com/office/spreadsheetml/2009/9/main" objectType="CheckBox" fmlaLink="$H$51" lockText="1" noThreeD="1"/>
</file>

<file path=xl/ctrlProps/ctrlProp125.xml><?xml version="1.0" encoding="utf-8"?>
<formControlPr xmlns="http://schemas.microsoft.com/office/spreadsheetml/2009/9/main" objectType="CheckBox" fmlaLink="$H$52" lockText="1" noThreeD="1"/>
</file>

<file path=xl/ctrlProps/ctrlProp126.xml><?xml version="1.0" encoding="utf-8"?>
<formControlPr xmlns="http://schemas.microsoft.com/office/spreadsheetml/2009/9/main" objectType="CheckBox" fmlaLink="$H$53" lockText="1" noThreeD="1"/>
</file>

<file path=xl/ctrlProps/ctrlProp127.xml><?xml version="1.0" encoding="utf-8"?>
<formControlPr xmlns="http://schemas.microsoft.com/office/spreadsheetml/2009/9/main" objectType="CheckBox" fmlaLink="$H$54" lockText="1" noThreeD="1"/>
</file>

<file path=xl/ctrlProps/ctrlProp128.xml><?xml version="1.0" encoding="utf-8"?>
<formControlPr xmlns="http://schemas.microsoft.com/office/spreadsheetml/2009/9/main" objectType="CheckBox" fmlaLink="$H$55" lockText="1" noThreeD="1"/>
</file>

<file path=xl/ctrlProps/ctrlProp129.xml><?xml version="1.0" encoding="utf-8"?>
<formControlPr xmlns="http://schemas.microsoft.com/office/spreadsheetml/2009/9/main" objectType="CheckBox" fmlaLink="$H$56" lockText="1" noThreeD="1"/>
</file>

<file path=xl/ctrlProps/ctrlProp13.xml><?xml version="1.0" encoding="utf-8"?>
<formControlPr xmlns="http://schemas.microsoft.com/office/spreadsheetml/2009/9/main" objectType="CheckBox" fmlaLink="$K$173" lockText="1" noThreeD="1"/>
</file>

<file path=xl/ctrlProps/ctrlProp130.xml><?xml version="1.0" encoding="utf-8"?>
<formControlPr xmlns="http://schemas.microsoft.com/office/spreadsheetml/2009/9/main" objectType="CheckBox" fmlaLink="$H$57" lockText="1" noThreeD="1"/>
</file>

<file path=xl/ctrlProps/ctrlProp131.xml><?xml version="1.0" encoding="utf-8"?>
<formControlPr xmlns="http://schemas.microsoft.com/office/spreadsheetml/2009/9/main" objectType="CheckBox" fmlaLink="$H$58" lockText="1" noThreeD="1"/>
</file>

<file path=xl/ctrlProps/ctrlProp132.xml><?xml version="1.0" encoding="utf-8"?>
<formControlPr xmlns="http://schemas.microsoft.com/office/spreadsheetml/2009/9/main" objectType="CheckBox" fmlaLink="$H$59" lockText="1" noThreeD="1"/>
</file>

<file path=xl/ctrlProps/ctrlProp133.xml><?xml version="1.0" encoding="utf-8"?>
<formControlPr xmlns="http://schemas.microsoft.com/office/spreadsheetml/2009/9/main" objectType="CheckBox" fmlaLink="$H$60" lockText="1" noThreeD="1"/>
</file>

<file path=xl/ctrlProps/ctrlProp134.xml><?xml version="1.0" encoding="utf-8"?>
<formControlPr xmlns="http://schemas.microsoft.com/office/spreadsheetml/2009/9/main" objectType="CheckBox" fmlaLink="$H$61" lockText="1" noThreeD="1"/>
</file>

<file path=xl/ctrlProps/ctrlProp135.xml><?xml version="1.0" encoding="utf-8"?>
<formControlPr xmlns="http://schemas.microsoft.com/office/spreadsheetml/2009/9/main" objectType="CheckBox" fmlaLink="$H$62" lockText="1" noThreeD="1"/>
</file>

<file path=xl/ctrlProps/ctrlProp136.xml><?xml version="1.0" encoding="utf-8"?>
<formControlPr xmlns="http://schemas.microsoft.com/office/spreadsheetml/2009/9/main" objectType="CheckBox" fmlaLink="$H$63" lockText="1" noThreeD="1"/>
</file>

<file path=xl/ctrlProps/ctrlProp137.xml><?xml version="1.0" encoding="utf-8"?>
<formControlPr xmlns="http://schemas.microsoft.com/office/spreadsheetml/2009/9/main" objectType="CheckBox" fmlaLink="$H$38" lockText="1" noThreeD="1"/>
</file>

<file path=xl/ctrlProps/ctrlProp138.xml><?xml version="1.0" encoding="utf-8"?>
<formControlPr xmlns="http://schemas.microsoft.com/office/spreadsheetml/2009/9/main" objectType="CheckBox" fmlaLink="$H$39" lockText="1" noThreeD="1"/>
</file>

<file path=xl/ctrlProps/ctrlProp139.xml><?xml version="1.0" encoding="utf-8"?>
<formControlPr xmlns="http://schemas.microsoft.com/office/spreadsheetml/2009/9/main" objectType="CheckBox" fmlaLink="$H$40" lockText="1" noThreeD="1"/>
</file>

<file path=xl/ctrlProps/ctrlProp14.xml><?xml version="1.0" encoding="utf-8"?>
<formControlPr xmlns="http://schemas.microsoft.com/office/spreadsheetml/2009/9/main" objectType="CheckBox" fmlaLink="$K$176" lockText="1" noThreeD="1"/>
</file>

<file path=xl/ctrlProps/ctrlProp140.xml><?xml version="1.0" encoding="utf-8"?>
<formControlPr xmlns="http://schemas.microsoft.com/office/spreadsheetml/2009/9/main" objectType="CheckBox" fmlaLink="$H$37" lockText="1" noThreeD="1"/>
</file>

<file path=xl/ctrlProps/ctrlProp141.xml><?xml version="1.0" encoding="utf-8"?>
<formControlPr xmlns="http://schemas.microsoft.com/office/spreadsheetml/2009/9/main" objectType="CheckBox" fmlaLink="$I$82" noThreeD="1"/>
</file>

<file path=xl/ctrlProps/ctrlProp142.xml><?xml version="1.0" encoding="utf-8"?>
<formControlPr xmlns="http://schemas.microsoft.com/office/spreadsheetml/2009/9/main" objectType="CheckBox" fmlaLink="$K$82" noThreeD="1"/>
</file>

<file path=xl/ctrlProps/ctrlProp15.xml><?xml version="1.0" encoding="utf-8"?>
<formControlPr xmlns="http://schemas.microsoft.com/office/spreadsheetml/2009/9/main" objectType="CheckBox" fmlaLink="$K$174" lockText="1" noThreeD="1"/>
</file>

<file path=xl/ctrlProps/ctrlProp16.xml><?xml version="1.0" encoding="utf-8"?>
<formControlPr xmlns="http://schemas.microsoft.com/office/spreadsheetml/2009/9/main" objectType="CheckBox" fmlaLink="$K$172" lockText="1" noThreeD="1"/>
</file>

<file path=xl/ctrlProps/ctrlProp17.xml><?xml version="1.0" encoding="utf-8"?>
<formControlPr xmlns="http://schemas.microsoft.com/office/spreadsheetml/2009/9/main" objectType="CheckBox" fmlaLink="$G$232" lockText="1" noThreeD="1"/>
</file>

<file path=xl/ctrlProps/ctrlProp18.xml><?xml version="1.0" encoding="utf-8"?>
<formControlPr xmlns="http://schemas.microsoft.com/office/spreadsheetml/2009/9/main" objectType="CheckBox" fmlaLink="$G$235" lockText="1" noThreeD="1"/>
</file>

<file path=xl/ctrlProps/ctrlProp19.xml><?xml version="1.0" encoding="utf-8"?>
<formControlPr xmlns="http://schemas.microsoft.com/office/spreadsheetml/2009/9/main" objectType="CheckBox" fmlaLink="$G$236" lockText="1" noThreeD="1"/>
</file>

<file path=xl/ctrlProps/ctrlProp2.xml><?xml version="1.0" encoding="utf-8"?>
<formControlPr xmlns="http://schemas.microsoft.com/office/spreadsheetml/2009/9/main" objectType="CheckBox" fmlaLink="$K$23" lockText="1" noThreeD="1"/>
</file>

<file path=xl/ctrlProps/ctrlProp20.xml><?xml version="1.0" encoding="utf-8"?>
<formControlPr xmlns="http://schemas.microsoft.com/office/spreadsheetml/2009/9/main" objectType="CheckBox" fmlaLink="$G$238" lockText="1" noThreeD="1"/>
</file>

<file path=xl/ctrlProps/ctrlProp21.xml><?xml version="1.0" encoding="utf-8"?>
<formControlPr xmlns="http://schemas.microsoft.com/office/spreadsheetml/2009/9/main" objectType="CheckBox" fmlaLink="$G$239" lockText="1" noThreeD="1"/>
</file>

<file path=xl/ctrlProps/ctrlProp22.xml><?xml version="1.0" encoding="utf-8"?>
<formControlPr xmlns="http://schemas.microsoft.com/office/spreadsheetml/2009/9/main" objectType="CheckBox" fmlaLink="$G$240" lockText="1" noThreeD="1"/>
</file>

<file path=xl/ctrlProps/ctrlProp23.xml><?xml version="1.0" encoding="utf-8"?>
<formControlPr xmlns="http://schemas.microsoft.com/office/spreadsheetml/2009/9/main" objectType="CheckBox" fmlaLink="$G$241" lockText="1" noThreeD="1"/>
</file>

<file path=xl/ctrlProps/ctrlProp24.xml><?xml version="1.0" encoding="utf-8"?>
<formControlPr xmlns="http://schemas.microsoft.com/office/spreadsheetml/2009/9/main" objectType="CheckBox" fmlaLink="$G$242" lockText="1" noThreeD="1"/>
</file>

<file path=xl/ctrlProps/ctrlProp25.xml><?xml version="1.0" encoding="utf-8"?>
<formControlPr xmlns="http://schemas.microsoft.com/office/spreadsheetml/2009/9/main" objectType="CheckBox" fmlaLink="$G$233" lockText="1" noThreeD="1"/>
</file>

<file path=xl/ctrlProps/ctrlProp26.xml><?xml version="1.0" encoding="utf-8"?>
<formControlPr xmlns="http://schemas.microsoft.com/office/spreadsheetml/2009/9/main" objectType="CheckBox" fmlaLink="$G$234" lockText="1" noThreeD="1"/>
</file>

<file path=xl/ctrlProps/ctrlProp27.xml><?xml version="1.0" encoding="utf-8"?>
<formControlPr xmlns="http://schemas.microsoft.com/office/spreadsheetml/2009/9/main" objectType="CheckBox" fmlaLink="$G$237" lockText="1" noThreeD="1"/>
</file>

<file path=xl/ctrlProps/ctrlProp28.xml><?xml version="1.0" encoding="utf-8"?>
<formControlPr xmlns="http://schemas.microsoft.com/office/spreadsheetml/2009/9/main" objectType="CheckBox" fmlaLink="$K$175" lockText="1" noThreeD="1"/>
</file>

<file path=xl/ctrlProps/ctrlProp29.xml><?xml version="1.0" encoding="utf-8"?>
<formControlPr xmlns="http://schemas.microsoft.com/office/spreadsheetml/2009/9/main" objectType="CheckBox" fmlaLink="$K$181" lockText="1" noThreeD="1"/>
</file>

<file path=xl/ctrlProps/ctrlProp3.xml><?xml version="1.0" encoding="utf-8"?>
<formControlPr xmlns="http://schemas.microsoft.com/office/spreadsheetml/2009/9/main" objectType="CheckBox" fmlaLink="$E$27" lockText="1" noThreeD="1"/>
</file>

<file path=xl/ctrlProps/ctrlProp30.xml><?xml version="1.0" encoding="utf-8"?>
<formControlPr xmlns="http://schemas.microsoft.com/office/spreadsheetml/2009/9/main" objectType="CheckBox" fmlaLink="$K$182" lockText="1" noThreeD="1"/>
</file>

<file path=xl/ctrlProps/ctrlProp31.xml><?xml version="1.0" encoding="utf-8"?>
<formControlPr xmlns="http://schemas.microsoft.com/office/spreadsheetml/2009/9/main" objectType="CheckBox" fmlaLink="$K$183" lockText="1" noThreeD="1"/>
</file>

<file path=xl/ctrlProps/ctrlProp32.xml><?xml version="1.0" encoding="utf-8"?>
<formControlPr xmlns="http://schemas.microsoft.com/office/spreadsheetml/2009/9/main" objectType="CheckBox" fmlaLink="$K$184" lockText="1" noThreeD="1"/>
</file>

<file path=xl/ctrlProps/ctrlProp33.xml><?xml version="1.0" encoding="utf-8"?>
<formControlPr xmlns="http://schemas.microsoft.com/office/spreadsheetml/2009/9/main" objectType="CheckBox" fmlaLink="$I$222" lockText="1" noThreeD="1"/>
</file>

<file path=xl/ctrlProps/ctrlProp34.xml><?xml version="1.0" encoding="utf-8"?>
<formControlPr xmlns="http://schemas.microsoft.com/office/spreadsheetml/2009/9/main" objectType="CheckBox" fmlaLink="$K$222" lockText="1" noThreeD="1"/>
</file>

<file path=xl/ctrlProps/ctrlProp35.xml><?xml version="1.0" encoding="utf-8"?>
<formControlPr xmlns="http://schemas.microsoft.com/office/spreadsheetml/2009/9/main" objectType="CheckBox" fmlaLink="$K$199" lockText="1" noThreeD="1"/>
</file>

<file path=xl/ctrlProps/ctrlProp36.xml><?xml version="1.0" encoding="utf-8"?>
<formControlPr xmlns="http://schemas.microsoft.com/office/spreadsheetml/2009/9/main" objectType="CheckBox" fmlaLink="$K$200" lockText="1" noThreeD="1"/>
</file>

<file path=xl/ctrlProps/ctrlProp37.xml><?xml version="1.0" encoding="utf-8"?>
<formControlPr xmlns="http://schemas.microsoft.com/office/spreadsheetml/2009/9/main" objectType="CheckBox" fmlaLink="$K$201" lockText="1" noThreeD="1"/>
</file>

<file path=xl/ctrlProps/ctrlProp38.xml><?xml version="1.0" encoding="utf-8"?>
<formControlPr xmlns="http://schemas.microsoft.com/office/spreadsheetml/2009/9/main" objectType="CheckBox" fmlaLink="$K$204" lockText="1" noThreeD="1"/>
</file>

<file path=xl/ctrlProps/ctrlProp39.xml><?xml version="1.0" encoding="utf-8"?>
<formControlPr xmlns="http://schemas.microsoft.com/office/spreadsheetml/2009/9/main" objectType="CheckBox" fmlaLink="$K$205" lockText="1" noThreeD="1"/>
</file>

<file path=xl/ctrlProps/ctrlProp4.xml><?xml version="1.0" encoding="utf-8"?>
<formControlPr xmlns="http://schemas.microsoft.com/office/spreadsheetml/2009/9/main" objectType="CheckBox" fmlaLink="$E$29" lockText="1" noThreeD="1"/>
</file>

<file path=xl/ctrlProps/ctrlProp40.xml><?xml version="1.0" encoding="utf-8"?>
<formControlPr xmlns="http://schemas.microsoft.com/office/spreadsheetml/2009/9/main" objectType="CheckBox" fmlaLink="$K$206" lockText="1" noThreeD="1"/>
</file>

<file path=xl/ctrlProps/ctrlProp41.xml><?xml version="1.0" encoding="utf-8"?>
<formControlPr xmlns="http://schemas.microsoft.com/office/spreadsheetml/2009/9/main" objectType="CheckBox" fmlaLink="$K$207" lockText="1" noThreeD="1"/>
</file>

<file path=xl/ctrlProps/ctrlProp42.xml><?xml version="1.0" encoding="utf-8"?>
<formControlPr xmlns="http://schemas.microsoft.com/office/spreadsheetml/2009/9/main" objectType="CheckBox" fmlaLink="$K$211" lockText="1" noThreeD="1"/>
</file>

<file path=xl/ctrlProps/ctrlProp43.xml><?xml version="1.0" encoding="utf-8"?>
<formControlPr xmlns="http://schemas.microsoft.com/office/spreadsheetml/2009/9/main" objectType="CheckBox" fmlaLink="$K$212" lockText="1" noThreeD="1"/>
</file>

<file path=xl/ctrlProps/ctrlProp44.xml><?xml version="1.0" encoding="utf-8"?>
<formControlPr xmlns="http://schemas.microsoft.com/office/spreadsheetml/2009/9/main" objectType="CheckBox" fmlaLink="$K$213" lockText="1" noThreeD="1"/>
</file>

<file path=xl/ctrlProps/ctrlProp45.xml><?xml version="1.0" encoding="utf-8"?>
<formControlPr xmlns="http://schemas.microsoft.com/office/spreadsheetml/2009/9/main" objectType="CheckBox" fmlaLink="$K$214" lockText="1" noThreeD="1"/>
</file>

<file path=xl/ctrlProps/ctrlProp46.xml><?xml version="1.0" encoding="utf-8"?>
<formControlPr xmlns="http://schemas.microsoft.com/office/spreadsheetml/2009/9/main" objectType="CheckBox" fmlaLink="$K$215" lockText="1" noThreeD="1"/>
</file>

<file path=xl/ctrlProps/ctrlProp47.xml><?xml version="1.0" encoding="utf-8"?>
<formControlPr xmlns="http://schemas.microsoft.com/office/spreadsheetml/2009/9/main" objectType="CheckBox" fmlaLink="$K$216" lockText="1" noThreeD="1"/>
</file>

<file path=xl/ctrlProps/ctrlProp48.xml><?xml version="1.0" encoding="utf-8"?>
<formControlPr xmlns="http://schemas.microsoft.com/office/spreadsheetml/2009/9/main" objectType="CheckBox" fmlaLink="$K$179" lockText="1" noThreeD="1"/>
</file>

<file path=xl/ctrlProps/ctrlProp49.xml><?xml version="1.0" encoding="utf-8"?>
<formControlPr xmlns="http://schemas.microsoft.com/office/spreadsheetml/2009/9/main" objectType="CheckBox" fmlaLink="$K$180" lockText="1" noThreeD="1"/>
</file>

<file path=xl/ctrlProps/ctrlProp5.xml><?xml version="1.0" encoding="utf-8"?>
<formControlPr xmlns="http://schemas.microsoft.com/office/spreadsheetml/2009/9/main" objectType="Drop" dropStyle="combo" dx="20" fmlaLink="K27" fmlaRange="provincia!$B$1:$B$108" noThreeD="1" sel="1" val="0"/>
</file>

<file path=xl/ctrlProps/ctrlProp50.xml><?xml version="1.0" encoding="utf-8"?>
<formControlPr xmlns="http://schemas.microsoft.com/office/spreadsheetml/2009/9/main" objectType="CheckBox" fmlaLink="$I$225" lockText="1" noThreeD="1"/>
</file>

<file path=xl/ctrlProps/ctrlProp51.xml><?xml version="1.0" encoding="utf-8"?>
<formControlPr xmlns="http://schemas.microsoft.com/office/spreadsheetml/2009/9/main" objectType="CheckBox" fmlaLink="$K$225" lockText="1" noThreeD="1"/>
</file>

<file path=xl/ctrlProps/ctrlProp52.xml><?xml version="1.0" encoding="utf-8"?>
<formControlPr xmlns="http://schemas.microsoft.com/office/spreadsheetml/2009/9/main" objectType="CheckBox" fmlaLink="$I$228" lockText="1" noThreeD="1"/>
</file>

<file path=xl/ctrlProps/ctrlProp53.xml><?xml version="1.0" encoding="utf-8"?>
<formControlPr xmlns="http://schemas.microsoft.com/office/spreadsheetml/2009/9/main" objectType="CheckBox" fmlaLink="$K$228" lockText="1" noThreeD="1"/>
</file>

<file path=xl/ctrlProps/ctrlProp54.xml><?xml version="1.0" encoding="utf-8"?>
<formControlPr xmlns="http://schemas.microsoft.com/office/spreadsheetml/2009/9/main" objectType="CheckBox" fmlaLink="$J$248" lockText="1" noThreeD="1"/>
</file>

<file path=xl/ctrlProps/ctrlProp55.xml><?xml version="1.0" encoding="utf-8"?>
<formControlPr xmlns="http://schemas.microsoft.com/office/spreadsheetml/2009/9/main" objectType="CheckBox" fmlaLink="$J$249" lockText="1" noThreeD="1"/>
</file>

<file path=xl/ctrlProps/ctrlProp56.xml><?xml version="1.0" encoding="utf-8"?>
<formControlPr xmlns="http://schemas.microsoft.com/office/spreadsheetml/2009/9/main" objectType="CheckBox" fmlaLink="$J$250" lockText="1" noThreeD="1"/>
</file>

<file path=xl/ctrlProps/ctrlProp57.xml><?xml version="1.0" encoding="utf-8"?>
<formControlPr xmlns="http://schemas.microsoft.com/office/spreadsheetml/2009/9/main" objectType="CheckBox" fmlaLink="$J$251" lockText="1" noThreeD="1"/>
</file>

<file path=xl/ctrlProps/ctrlProp58.xml><?xml version="1.0" encoding="utf-8"?>
<formControlPr xmlns="http://schemas.microsoft.com/office/spreadsheetml/2009/9/main" objectType="CheckBox" fmlaLink="$K$80" lockText="1" noThreeD="1"/>
</file>

<file path=xl/ctrlProps/ctrlProp59.xml><?xml version="1.0" encoding="utf-8"?>
<formControlPr xmlns="http://schemas.microsoft.com/office/spreadsheetml/2009/9/main" objectType="CheckBox" fmlaLink="$K$81" lockText="1" noThreeD="1"/>
</file>

<file path=xl/ctrlProps/ctrlProp6.xml><?xml version="1.0" encoding="utf-8"?>
<formControlPr xmlns="http://schemas.microsoft.com/office/spreadsheetml/2009/9/main" objectType="Drop" dropStyle="combo" dx="20" fmlaLink="K29" fmlaRange="provincia!$B$1:$B$108" noThreeD="1" sel="1" val="0"/>
</file>

<file path=xl/ctrlProps/ctrlProp60.xml><?xml version="1.0" encoding="utf-8"?>
<formControlPr xmlns="http://schemas.microsoft.com/office/spreadsheetml/2009/9/main" objectType="CheckBox" fmlaLink="$K$91" lockText="1" noThreeD="1"/>
</file>

<file path=xl/ctrlProps/ctrlProp61.xml><?xml version="1.0" encoding="utf-8"?>
<formControlPr xmlns="http://schemas.microsoft.com/office/spreadsheetml/2009/9/main" objectType="CheckBox" fmlaLink="$K$74" lockText="1" noThreeD="1"/>
</file>

<file path=xl/ctrlProps/ctrlProp62.xml><?xml version="1.0" encoding="utf-8"?>
<formControlPr xmlns="http://schemas.microsoft.com/office/spreadsheetml/2009/9/main" objectType="CheckBox" fmlaLink="$K$75" lockText="1" noThreeD="1"/>
</file>

<file path=xl/ctrlProps/ctrlProp63.xml><?xml version="1.0" encoding="utf-8"?>
<formControlPr xmlns="http://schemas.microsoft.com/office/spreadsheetml/2009/9/main" objectType="CheckBox" fmlaLink="$K$76" lockText="1" noThreeD="1"/>
</file>

<file path=xl/ctrlProps/ctrlProp64.xml><?xml version="1.0" encoding="utf-8"?>
<formControlPr xmlns="http://schemas.microsoft.com/office/spreadsheetml/2009/9/main" objectType="CheckBox" fmlaLink="$K$77" lockText="1" noThreeD="1"/>
</file>

<file path=xl/ctrlProps/ctrlProp65.xml><?xml version="1.0" encoding="utf-8"?>
<formControlPr xmlns="http://schemas.microsoft.com/office/spreadsheetml/2009/9/main" objectType="CheckBox" fmlaLink="$K$78" lockText="1" noThreeD="1"/>
</file>

<file path=xl/ctrlProps/ctrlProp66.xml><?xml version="1.0" encoding="utf-8"?>
<formControlPr xmlns="http://schemas.microsoft.com/office/spreadsheetml/2009/9/main" objectType="CheckBox" fmlaLink="$K$79" lockText="1" noThreeD="1"/>
</file>

<file path=xl/ctrlProps/ctrlProp67.xml><?xml version="1.0" encoding="utf-8"?>
<formControlPr xmlns="http://schemas.microsoft.com/office/spreadsheetml/2009/9/main" objectType="CheckBox" fmlaLink="$K$88" lockText="1" noThreeD="1"/>
</file>

<file path=xl/ctrlProps/ctrlProp68.xml><?xml version="1.0" encoding="utf-8"?>
<formControlPr xmlns="http://schemas.microsoft.com/office/spreadsheetml/2009/9/main" objectType="CheckBox" fmlaLink="$K$87" lockText="1" noThreeD="1"/>
</file>

<file path=xl/ctrlProps/ctrlProp69.xml><?xml version="1.0" encoding="utf-8"?>
<formControlPr xmlns="http://schemas.microsoft.com/office/spreadsheetml/2009/9/main" objectType="CheckBox" fmlaLink="$K$89" lockText="1" noThreeD="1"/>
</file>

<file path=xl/ctrlProps/ctrlProp7.xml><?xml version="1.0" encoding="utf-8"?>
<formControlPr xmlns="http://schemas.microsoft.com/office/spreadsheetml/2009/9/main" objectType="Drop" dropLines="12" dropStyle="combo" dx="20" fmlaLink="$J$19" fmlaRange="ccnl!$B$2:$B$82" noThreeD="1" sel="1" val="0"/>
</file>

<file path=xl/ctrlProps/ctrlProp70.xml><?xml version="1.0" encoding="utf-8"?>
<formControlPr xmlns="http://schemas.microsoft.com/office/spreadsheetml/2009/9/main" objectType="CheckBox" fmlaLink="$K$90" lockText="1" noThreeD="1"/>
</file>

<file path=xl/ctrlProps/ctrlProp71.xml><?xml version="1.0" encoding="utf-8"?>
<formControlPr xmlns="http://schemas.microsoft.com/office/spreadsheetml/2009/9/main" objectType="CheckBox" fmlaLink="$K$185" lockText="1" noThreeD="1"/>
</file>

<file path=xl/ctrlProps/ctrlProp72.xml><?xml version="1.0" encoding="utf-8"?>
<formControlPr xmlns="http://schemas.microsoft.com/office/spreadsheetml/2009/9/main" objectType="CheckBox" fmlaLink="$K$186" lockText="1" noThreeD="1"/>
</file>

<file path=xl/ctrlProps/ctrlProp73.xml><?xml version="1.0" encoding="utf-8"?>
<formControlPr xmlns="http://schemas.microsoft.com/office/spreadsheetml/2009/9/main" objectType="CheckBox" fmlaLink="$K$189" lockText="1" noThreeD="1"/>
</file>

<file path=xl/ctrlProps/ctrlProp74.xml><?xml version="1.0" encoding="utf-8"?>
<formControlPr xmlns="http://schemas.microsoft.com/office/spreadsheetml/2009/9/main" objectType="CheckBox" fmlaLink="$K$190" lockText="1" noThreeD="1"/>
</file>

<file path=xl/ctrlProps/ctrlProp75.xml><?xml version="1.0" encoding="utf-8"?>
<formControlPr xmlns="http://schemas.microsoft.com/office/spreadsheetml/2009/9/main" objectType="CheckBox" fmlaLink="$K$191" lockText="1" noThreeD="1"/>
</file>

<file path=xl/ctrlProps/ctrlProp76.xml><?xml version="1.0" encoding="utf-8"?>
<formControlPr xmlns="http://schemas.microsoft.com/office/spreadsheetml/2009/9/main" objectType="CheckBox" fmlaLink="$K$192" lockText="1" noThreeD="1"/>
</file>

<file path=xl/ctrlProps/ctrlProp77.xml><?xml version="1.0" encoding="utf-8"?>
<formControlPr xmlns="http://schemas.microsoft.com/office/spreadsheetml/2009/9/main" objectType="CheckBox" fmlaLink="$K$193" lockText="1" noThreeD="1"/>
</file>

<file path=xl/ctrlProps/ctrlProp78.xml><?xml version="1.0" encoding="utf-8"?>
<formControlPr xmlns="http://schemas.microsoft.com/office/spreadsheetml/2009/9/main" objectType="CheckBox" fmlaLink="$K$194" lockText="1" noThreeD="1"/>
</file>

<file path=xl/ctrlProps/ctrlProp79.xml><?xml version="1.0" encoding="utf-8"?>
<formControlPr xmlns="http://schemas.microsoft.com/office/spreadsheetml/2009/9/main" objectType="CheckBox" fmlaLink="$K$195" lockText="1" noThreeD="1"/>
</file>

<file path=xl/ctrlProps/ctrlProp8.xml><?xml version="1.0" encoding="utf-8"?>
<formControlPr xmlns="http://schemas.microsoft.com/office/spreadsheetml/2009/9/main" objectType="Drop" dropStyle="combo" dx="20" fmlaLink="$J$21" fmlaRange="ateco_2025_2digit!$B$2:$B$89" noThreeD="1" sel="1" val="0"/>
</file>

<file path=xl/ctrlProps/ctrlProp80.xml><?xml version="1.0" encoding="utf-8"?>
<formControlPr xmlns="http://schemas.microsoft.com/office/spreadsheetml/2009/9/main" objectType="CheckBox" fmlaLink="$K$196" lockText="1" noThreeD="1"/>
</file>

<file path=xl/ctrlProps/ctrlProp81.xml><?xml version="1.0" encoding="utf-8"?>
<formControlPr xmlns="http://schemas.microsoft.com/office/spreadsheetml/2009/9/main" objectType="CheckBox" fmlaLink="$K$92" lockText="1" noThreeD="1"/>
</file>

<file path=xl/ctrlProps/ctrlProp82.xml><?xml version="1.0" encoding="utf-8"?>
<formControlPr xmlns="http://schemas.microsoft.com/office/spreadsheetml/2009/9/main" objectType="CheckBox" fmlaLink="$K$93" lockText="1" noThreeD="1"/>
</file>

<file path=xl/ctrlProps/ctrlProp83.xml><?xml version="1.0" encoding="utf-8"?>
<formControlPr xmlns="http://schemas.microsoft.com/office/spreadsheetml/2009/9/main" objectType="CheckBox" fmlaLink="$K$94" lockText="1" noThreeD="1"/>
</file>

<file path=xl/ctrlProps/ctrlProp84.xml><?xml version="1.0" encoding="utf-8"?>
<formControlPr xmlns="http://schemas.microsoft.com/office/spreadsheetml/2009/9/main" objectType="CheckBox" fmlaLink="$I$14" noThreeD="1"/>
</file>

<file path=xl/ctrlProps/ctrlProp85.xml><?xml version="1.0" encoding="utf-8"?>
<formControlPr xmlns="http://schemas.microsoft.com/office/spreadsheetml/2009/9/main" objectType="CheckBox" fmlaLink="$I$15" noThreeD="1"/>
</file>

<file path=xl/ctrlProps/ctrlProp86.xml><?xml version="1.0" encoding="utf-8"?>
<formControlPr xmlns="http://schemas.microsoft.com/office/spreadsheetml/2009/9/main" objectType="CheckBox" fmlaLink="$I$16" noThreeD="1"/>
</file>

<file path=xl/ctrlProps/ctrlProp87.xml><?xml version="1.0" encoding="utf-8"?>
<formControlPr xmlns="http://schemas.microsoft.com/office/spreadsheetml/2009/9/main" objectType="CheckBox" fmlaLink="$I$17" noThreeD="1"/>
</file>

<file path=xl/ctrlProps/ctrlProp88.xml><?xml version="1.0" encoding="utf-8"?>
<formControlPr xmlns="http://schemas.microsoft.com/office/spreadsheetml/2009/9/main" objectType="CheckBox" fmlaLink="$I$18" noThreeD="1"/>
</file>

<file path=xl/ctrlProps/ctrlProp89.xml><?xml version="1.0" encoding="utf-8"?>
<formControlPr xmlns="http://schemas.microsoft.com/office/spreadsheetml/2009/9/main" objectType="CheckBox" fmlaLink="$I$19" noThreeD="1"/>
</file>

<file path=xl/ctrlProps/ctrlProp9.xml><?xml version="1.0" encoding="utf-8"?>
<formControlPr xmlns="http://schemas.microsoft.com/office/spreadsheetml/2009/9/main" objectType="CheckBox" fmlaLink="$I$145" lockText="1" noThreeD="1"/>
</file>

<file path=xl/ctrlProps/ctrlProp90.xml><?xml version="1.0" encoding="utf-8"?>
<formControlPr xmlns="http://schemas.microsoft.com/office/spreadsheetml/2009/9/main" objectType="CheckBox" fmlaLink="$I$20" noThreeD="1"/>
</file>

<file path=xl/ctrlProps/ctrlProp91.xml><?xml version="1.0" encoding="utf-8"?>
<formControlPr xmlns="http://schemas.microsoft.com/office/spreadsheetml/2009/9/main" objectType="CheckBox" fmlaLink="$I$21" noThreeD="1"/>
</file>

<file path=xl/ctrlProps/ctrlProp92.xml><?xml version="1.0" encoding="utf-8"?>
<formControlPr xmlns="http://schemas.microsoft.com/office/spreadsheetml/2009/9/main" objectType="CheckBox" fmlaLink="$J$14" noThreeD="1"/>
</file>

<file path=xl/ctrlProps/ctrlProp93.xml><?xml version="1.0" encoding="utf-8"?>
<formControlPr xmlns="http://schemas.microsoft.com/office/spreadsheetml/2009/9/main" objectType="CheckBox" fmlaLink="$J$15" noThreeD="1"/>
</file>

<file path=xl/ctrlProps/ctrlProp94.xml><?xml version="1.0" encoding="utf-8"?>
<formControlPr xmlns="http://schemas.microsoft.com/office/spreadsheetml/2009/9/main" objectType="CheckBox" fmlaLink="$J$16" noThreeD="1"/>
</file>

<file path=xl/ctrlProps/ctrlProp95.xml><?xml version="1.0" encoding="utf-8"?>
<formControlPr xmlns="http://schemas.microsoft.com/office/spreadsheetml/2009/9/main" objectType="CheckBox" fmlaLink="$J$17" noThreeD="1"/>
</file>

<file path=xl/ctrlProps/ctrlProp96.xml><?xml version="1.0" encoding="utf-8"?>
<formControlPr xmlns="http://schemas.microsoft.com/office/spreadsheetml/2009/9/main" objectType="CheckBox" fmlaLink="$J$18" noThreeD="1"/>
</file>

<file path=xl/ctrlProps/ctrlProp97.xml><?xml version="1.0" encoding="utf-8"?>
<formControlPr xmlns="http://schemas.microsoft.com/office/spreadsheetml/2009/9/main" objectType="CheckBox" fmlaLink="$J$19" noThreeD="1"/>
</file>

<file path=xl/ctrlProps/ctrlProp98.xml><?xml version="1.0" encoding="utf-8"?>
<formControlPr xmlns="http://schemas.microsoft.com/office/spreadsheetml/2009/9/main" objectType="CheckBox" fmlaLink="$J$20" noThreeD="1"/>
</file>

<file path=xl/ctrlProps/ctrlProp99.xml><?xml version="1.0" encoding="utf-8"?>
<formControlPr xmlns="http://schemas.microsoft.com/office/spreadsheetml/2009/9/main" objectType="CheckBox" fmlaLink="$J$2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300990</xdr:colOff>
      <xdr:row>0</xdr:row>
      <xdr:rowOff>0</xdr:rowOff>
    </xdr:from>
    <xdr:to>
      <xdr:col>1</xdr:col>
      <xdr:colOff>377190</xdr:colOff>
      <xdr:row>2</xdr:row>
      <xdr:rowOff>224790</xdr:rowOff>
    </xdr:to>
    <xdr:pic>
      <xdr:nvPicPr>
        <xdr:cNvPr id="2" name="Immagine 3" descr="ML_280_BAN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408" t="4070" r="68727" b="6976"/>
        <a:stretch>
          <a:fillRect/>
        </a:stretch>
      </xdr:blipFill>
      <xdr:spPr bwMode="auto">
        <a:xfrm>
          <a:off x="281940" y="0"/>
          <a:ext cx="769620" cy="716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22</xdr:row>
          <xdr:rowOff>28575</xdr:rowOff>
        </xdr:from>
        <xdr:to>
          <xdr:col>8</xdr:col>
          <xdr:colOff>390525</xdr:colOff>
          <xdr:row>23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22</xdr:row>
          <xdr:rowOff>38100</xdr:rowOff>
        </xdr:from>
        <xdr:to>
          <xdr:col>10</xdr:col>
          <xdr:colOff>352425</xdr:colOff>
          <xdr:row>23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26</xdr:row>
          <xdr:rowOff>28575</xdr:rowOff>
        </xdr:from>
        <xdr:to>
          <xdr:col>4</xdr:col>
          <xdr:colOff>504825</xdr:colOff>
          <xdr:row>27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28</xdr:row>
          <xdr:rowOff>9525</xdr:rowOff>
        </xdr:from>
        <xdr:to>
          <xdr:col>4</xdr:col>
          <xdr:colOff>485775</xdr:colOff>
          <xdr:row>28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638175</xdr:colOff>
          <xdr:row>25</xdr:row>
          <xdr:rowOff>219075</xdr:rowOff>
        </xdr:from>
        <xdr:to>
          <xdr:col>10</xdr:col>
          <xdr:colOff>723900</xdr:colOff>
          <xdr:row>26</xdr:row>
          <xdr:rowOff>190500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647700</xdr:colOff>
          <xdr:row>27</xdr:row>
          <xdr:rowOff>219075</xdr:rowOff>
        </xdr:from>
        <xdr:to>
          <xdr:col>10</xdr:col>
          <xdr:colOff>733425</xdr:colOff>
          <xdr:row>28</xdr:row>
          <xdr:rowOff>190500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221</xdr:row>
          <xdr:rowOff>66675</xdr:rowOff>
        </xdr:from>
        <xdr:to>
          <xdr:col>8</xdr:col>
          <xdr:colOff>333375</xdr:colOff>
          <xdr:row>222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221</xdr:row>
          <xdr:rowOff>66675</xdr:rowOff>
        </xdr:from>
        <xdr:to>
          <xdr:col>10</xdr:col>
          <xdr:colOff>314325</xdr:colOff>
          <xdr:row>222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18</xdr:row>
          <xdr:rowOff>0</xdr:rowOff>
        </xdr:from>
        <xdr:to>
          <xdr:col>10</xdr:col>
          <xdr:colOff>762000</xdr:colOff>
          <xdr:row>18</xdr:row>
          <xdr:rowOff>200025</xdr:rowOff>
        </xdr:to>
        <xdr:sp macro="" textlink="">
          <xdr:nvSpPr>
            <xdr:cNvPr id="1073" name="Drop Down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231</xdr:row>
          <xdr:rowOff>28575</xdr:rowOff>
        </xdr:from>
        <xdr:to>
          <xdr:col>6</xdr:col>
          <xdr:colOff>561975</xdr:colOff>
          <xdr:row>231</xdr:row>
          <xdr:rowOff>190500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234</xdr:row>
          <xdr:rowOff>38100</xdr:rowOff>
        </xdr:from>
        <xdr:to>
          <xdr:col>6</xdr:col>
          <xdr:colOff>561975</xdr:colOff>
          <xdr:row>234</xdr:row>
          <xdr:rowOff>219075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235</xdr:row>
          <xdr:rowOff>0</xdr:rowOff>
        </xdr:from>
        <xdr:to>
          <xdr:col>6</xdr:col>
          <xdr:colOff>561975</xdr:colOff>
          <xdr:row>235</xdr:row>
          <xdr:rowOff>238125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237</xdr:row>
          <xdr:rowOff>0</xdr:rowOff>
        </xdr:from>
        <xdr:to>
          <xdr:col>6</xdr:col>
          <xdr:colOff>561975</xdr:colOff>
          <xdr:row>237</xdr:row>
          <xdr:rowOff>219075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238</xdr:row>
          <xdr:rowOff>66675</xdr:rowOff>
        </xdr:from>
        <xdr:to>
          <xdr:col>6</xdr:col>
          <xdr:colOff>561975</xdr:colOff>
          <xdr:row>238</xdr:row>
          <xdr:rowOff>219075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239</xdr:row>
          <xdr:rowOff>66675</xdr:rowOff>
        </xdr:from>
        <xdr:to>
          <xdr:col>6</xdr:col>
          <xdr:colOff>561975</xdr:colOff>
          <xdr:row>239</xdr:row>
          <xdr:rowOff>238125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240</xdr:row>
          <xdr:rowOff>28575</xdr:rowOff>
        </xdr:from>
        <xdr:to>
          <xdr:col>6</xdr:col>
          <xdr:colOff>561975</xdr:colOff>
          <xdr:row>241</xdr:row>
          <xdr:rowOff>28575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241</xdr:row>
          <xdr:rowOff>28575</xdr:rowOff>
        </xdr:from>
        <xdr:to>
          <xdr:col>6</xdr:col>
          <xdr:colOff>561975</xdr:colOff>
          <xdr:row>241</xdr:row>
          <xdr:rowOff>257175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232</xdr:row>
          <xdr:rowOff>66675</xdr:rowOff>
        </xdr:from>
        <xdr:to>
          <xdr:col>6</xdr:col>
          <xdr:colOff>561975</xdr:colOff>
          <xdr:row>232</xdr:row>
          <xdr:rowOff>228600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233</xdr:row>
          <xdr:rowOff>47625</xdr:rowOff>
        </xdr:from>
        <xdr:to>
          <xdr:col>6</xdr:col>
          <xdr:colOff>561975</xdr:colOff>
          <xdr:row>233</xdr:row>
          <xdr:rowOff>219075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466725</xdr:colOff>
          <xdr:row>19</xdr:row>
          <xdr:rowOff>238125</xdr:rowOff>
        </xdr:from>
        <xdr:to>
          <xdr:col>10</xdr:col>
          <xdr:colOff>428625</xdr:colOff>
          <xdr:row>20</xdr:row>
          <xdr:rowOff>219075</xdr:rowOff>
        </xdr:to>
        <xdr:sp macro="" textlink="">
          <xdr:nvSpPr>
            <xdr:cNvPr id="1281" name="Drop Down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236</xdr:row>
          <xdr:rowOff>47625</xdr:rowOff>
        </xdr:from>
        <xdr:to>
          <xdr:col>6</xdr:col>
          <xdr:colOff>561975</xdr:colOff>
          <xdr:row>236</xdr:row>
          <xdr:rowOff>295275</xdr:rowOff>
        </xdr:to>
        <xdr:sp macro="" textlink="">
          <xdr:nvSpPr>
            <xdr:cNvPr id="1344" name="Check Box 320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id="{00000000-0008-0000-0000-00004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178</xdr:row>
          <xdr:rowOff>28575</xdr:rowOff>
        </xdr:from>
        <xdr:to>
          <xdr:col>10</xdr:col>
          <xdr:colOff>581025</xdr:colOff>
          <xdr:row>178</xdr:row>
          <xdr:rowOff>238125</xdr:rowOff>
        </xdr:to>
        <xdr:sp macro="" textlink="">
          <xdr:nvSpPr>
            <xdr:cNvPr id="1360" name="Check Box 336" hidden="1">
              <a:extLst>
                <a:ext uri="{63B3BB69-23CF-44E3-9099-C40C66FF867C}">
                  <a14:compatExt spid="_x0000_s1360"/>
                </a:ext>
                <a:ext uri="{FF2B5EF4-FFF2-40B4-BE49-F238E27FC236}">
                  <a16:creationId xmlns:a16="http://schemas.microsoft.com/office/drawing/2014/main" id="{00000000-0008-0000-0000-00005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178</xdr:row>
          <xdr:rowOff>238125</xdr:rowOff>
        </xdr:from>
        <xdr:to>
          <xdr:col>10</xdr:col>
          <xdr:colOff>581025</xdr:colOff>
          <xdr:row>180</xdr:row>
          <xdr:rowOff>38100</xdr:rowOff>
        </xdr:to>
        <xdr:sp macro="" textlink="">
          <xdr:nvSpPr>
            <xdr:cNvPr id="1361" name="Check Box 337" hidden="1">
              <a:extLst>
                <a:ext uri="{63B3BB69-23CF-44E3-9099-C40C66FF867C}">
                  <a14:compatExt spid="_x0000_s1361"/>
                </a:ext>
                <a:ext uri="{FF2B5EF4-FFF2-40B4-BE49-F238E27FC236}">
                  <a16:creationId xmlns:a16="http://schemas.microsoft.com/office/drawing/2014/main" id="{00000000-0008-0000-0000-00005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180</xdr:row>
          <xdr:rowOff>0</xdr:rowOff>
        </xdr:from>
        <xdr:to>
          <xdr:col>10</xdr:col>
          <xdr:colOff>581025</xdr:colOff>
          <xdr:row>181</xdr:row>
          <xdr:rowOff>38100</xdr:rowOff>
        </xdr:to>
        <xdr:sp macro="" textlink="">
          <xdr:nvSpPr>
            <xdr:cNvPr id="1362" name="Check Box 338" hidden="1">
              <a:extLst>
                <a:ext uri="{63B3BB69-23CF-44E3-9099-C40C66FF867C}">
                  <a14:compatExt spid="_x0000_s1362"/>
                </a:ext>
                <a:ext uri="{FF2B5EF4-FFF2-40B4-BE49-F238E27FC236}">
                  <a16:creationId xmlns:a16="http://schemas.microsoft.com/office/drawing/2014/main" id="{00000000-0008-0000-0000-00005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180</xdr:row>
          <xdr:rowOff>238125</xdr:rowOff>
        </xdr:from>
        <xdr:to>
          <xdr:col>10</xdr:col>
          <xdr:colOff>581025</xdr:colOff>
          <xdr:row>181</xdr:row>
          <xdr:rowOff>295275</xdr:rowOff>
        </xdr:to>
        <xdr:sp macro="" textlink="">
          <xdr:nvSpPr>
            <xdr:cNvPr id="1363" name="Check Box 339" hidden="1">
              <a:extLst>
                <a:ext uri="{63B3BB69-23CF-44E3-9099-C40C66FF867C}">
                  <a14:compatExt spid="_x0000_s1363"/>
                </a:ext>
                <a:ext uri="{FF2B5EF4-FFF2-40B4-BE49-F238E27FC236}">
                  <a16:creationId xmlns:a16="http://schemas.microsoft.com/office/drawing/2014/main" id="{00000000-0008-0000-0000-00005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181</xdr:row>
          <xdr:rowOff>304800</xdr:rowOff>
        </xdr:from>
        <xdr:to>
          <xdr:col>10</xdr:col>
          <xdr:colOff>600075</xdr:colOff>
          <xdr:row>183</xdr:row>
          <xdr:rowOff>38100</xdr:rowOff>
        </xdr:to>
        <xdr:sp macro="" textlink="">
          <xdr:nvSpPr>
            <xdr:cNvPr id="1364" name="Check Box 340" hidden="1">
              <a:extLst>
                <a:ext uri="{63B3BB69-23CF-44E3-9099-C40C66FF867C}">
                  <a14:compatExt spid="_x0000_s1364"/>
                </a:ext>
                <a:ext uri="{FF2B5EF4-FFF2-40B4-BE49-F238E27FC236}">
                  <a16:creationId xmlns:a16="http://schemas.microsoft.com/office/drawing/2014/main" id="{00000000-0008-0000-0000-00005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183</xdr:row>
          <xdr:rowOff>0</xdr:rowOff>
        </xdr:from>
        <xdr:to>
          <xdr:col>10</xdr:col>
          <xdr:colOff>600075</xdr:colOff>
          <xdr:row>184</xdr:row>
          <xdr:rowOff>38100</xdr:rowOff>
        </xdr:to>
        <xdr:sp macro="" textlink="">
          <xdr:nvSpPr>
            <xdr:cNvPr id="1365" name="Check Box 341" hidden="1">
              <a:extLst>
                <a:ext uri="{63B3BB69-23CF-44E3-9099-C40C66FF867C}">
                  <a14:compatExt spid="_x0000_s1365"/>
                </a:ext>
                <a:ext uri="{FF2B5EF4-FFF2-40B4-BE49-F238E27FC236}">
                  <a16:creationId xmlns:a16="http://schemas.microsoft.com/office/drawing/2014/main" id="{00000000-0008-0000-0000-00005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144</xdr:row>
          <xdr:rowOff>47625</xdr:rowOff>
        </xdr:from>
        <xdr:to>
          <xdr:col>8</xdr:col>
          <xdr:colOff>523875</xdr:colOff>
          <xdr:row>145</xdr:row>
          <xdr:rowOff>0</xdr:rowOff>
        </xdr:to>
        <xdr:sp macro="" textlink="">
          <xdr:nvSpPr>
            <xdr:cNvPr id="1388" name="Check Box 364" hidden="1">
              <a:extLst>
                <a:ext uri="{63B3BB69-23CF-44E3-9099-C40C66FF867C}">
                  <a14:compatExt spid="_x0000_s1388"/>
                </a:ext>
                <a:ext uri="{FF2B5EF4-FFF2-40B4-BE49-F238E27FC236}">
                  <a16:creationId xmlns:a16="http://schemas.microsoft.com/office/drawing/2014/main" id="{00000000-0008-0000-0000-00006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145</xdr:row>
          <xdr:rowOff>0</xdr:rowOff>
        </xdr:from>
        <xdr:to>
          <xdr:col>8</xdr:col>
          <xdr:colOff>523875</xdr:colOff>
          <xdr:row>146</xdr:row>
          <xdr:rowOff>47625</xdr:rowOff>
        </xdr:to>
        <xdr:sp macro="" textlink="">
          <xdr:nvSpPr>
            <xdr:cNvPr id="1389" name="Check Box 365" hidden="1">
              <a:extLst>
                <a:ext uri="{63B3BB69-23CF-44E3-9099-C40C66FF867C}">
                  <a14:compatExt spid="_x0000_s1389"/>
                </a:ext>
                <a:ext uri="{FF2B5EF4-FFF2-40B4-BE49-F238E27FC236}">
                  <a16:creationId xmlns:a16="http://schemas.microsoft.com/office/drawing/2014/main" id="{00000000-0008-0000-0000-00006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169</xdr:row>
          <xdr:rowOff>238125</xdr:rowOff>
        </xdr:from>
        <xdr:to>
          <xdr:col>10</xdr:col>
          <xdr:colOff>581025</xdr:colOff>
          <xdr:row>171</xdr:row>
          <xdr:rowOff>38100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0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168</xdr:row>
          <xdr:rowOff>485775</xdr:rowOff>
        </xdr:from>
        <xdr:to>
          <xdr:col>10</xdr:col>
          <xdr:colOff>581025</xdr:colOff>
          <xdr:row>170</xdr:row>
          <xdr:rowOff>28575</xdr:rowOff>
        </xdr:to>
        <xdr:sp macro="" textlink="">
          <xdr:nvSpPr>
            <xdr:cNvPr id="1452" name="Check Box 428" hidden="1">
              <a:extLst>
                <a:ext uri="{63B3BB69-23CF-44E3-9099-C40C66FF867C}">
                  <a14:compatExt spid="_x0000_s1452"/>
                </a:ext>
                <a:ext uri="{FF2B5EF4-FFF2-40B4-BE49-F238E27FC236}">
                  <a16:creationId xmlns:a16="http://schemas.microsoft.com/office/drawing/2014/main" id="{00000000-0008-0000-0000-0000A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171</xdr:row>
          <xdr:rowOff>238125</xdr:rowOff>
        </xdr:from>
        <xdr:to>
          <xdr:col>10</xdr:col>
          <xdr:colOff>581025</xdr:colOff>
          <xdr:row>173</xdr:row>
          <xdr:rowOff>38100</xdr:rowOff>
        </xdr:to>
        <xdr:sp macro="" textlink="">
          <xdr:nvSpPr>
            <xdr:cNvPr id="1453" name="Check Box 429" hidden="1">
              <a:extLst>
                <a:ext uri="{63B3BB69-23CF-44E3-9099-C40C66FF867C}">
                  <a14:compatExt spid="_x0000_s1453"/>
                </a:ext>
                <a:ext uri="{FF2B5EF4-FFF2-40B4-BE49-F238E27FC236}">
                  <a16:creationId xmlns:a16="http://schemas.microsoft.com/office/drawing/2014/main" id="{00000000-0008-0000-0000-0000A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174</xdr:row>
          <xdr:rowOff>371475</xdr:rowOff>
        </xdr:from>
        <xdr:to>
          <xdr:col>10</xdr:col>
          <xdr:colOff>581025</xdr:colOff>
          <xdr:row>176</xdr:row>
          <xdr:rowOff>9525</xdr:rowOff>
        </xdr:to>
        <xdr:sp macro="" textlink="">
          <xdr:nvSpPr>
            <xdr:cNvPr id="1454" name="Check Box 430" hidden="1">
              <a:extLst>
                <a:ext uri="{63B3BB69-23CF-44E3-9099-C40C66FF867C}">
                  <a14:compatExt spid="_x0000_s1454"/>
                </a:ext>
                <a:ext uri="{FF2B5EF4-FFF2-40B4-BE49-F238E27FC236}">
                  <a16:creationId xmlns:a16="http://schemas.microsoft.com/office/drawing/2014/main" id="{00000000-0008-0000-0000-0000A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172</xdr:row>
          <xdr:rowOff>228600</xdr:rowOff>
        </xdr:from>
        <xdr:to>
          <xdr:col>10</xdr:col>
          <xdr:colOff>581025</xdr:colOff>
          <xdr:row>174</xdr:row>
          <xdr:rowOff>28575</xdr:rowOff>
        </xdr:to>
        <xdr:sp macro="" textlink="">
          <xdr:nvSpPr>
            <xdr:cNvPr id="1455" name="Check Box 431" hidden="1">
              <a:extLst>
                <a:ext uri="{63B3BB69-23CF-44E3-9099-C40C66FF867C}">
                  <a14:compatExt spid="_x0000_s1455"/>
                </a:ext>
                <a:ext uri="{FF2B5EF4-FFF2-40B4-BE49-F238E27FC236}">
                  <a16:creationId xmlns:a16="http://schemas.microsoft.com/office/drawing/2014/main" id="{00000000-0008-0000-0000-0000A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170</xdr:row>
          <xdr:rowOff>219075</xdr:rowOff>
        </xdr:from>
        <xdr:to>
          <xdr:col>10</xdr:col>
          <xdr:colOff>581025</xdr:colOff>
          <xdr:row>172</xdr:row>
          <xdr:rowOff>9525</xdr:rowOff>
        </xdr:to>
        <xdr:sp macro="" textlink="">
          <xdr:nvSpPr>
            <xdr:cNvPr id="1456" name="Check Box 432" hidden="1">
              <a:extLst>
                <a:ext uri="{63B3BB69-23CF-44E3-9099-C40C66FF867C}">
                  <a14:compatExt spid="_x0000_s1456"/>
                </a:ext>
                <a:ext uri="{FF2B5EF4-FFF2-40B4-BE49-F238E27FC236}">
                  <a16:creationId xmlns:a16="http://schemas.microsoft.com/office/drawing/2014/main" id="{00000000-0008-0000-0000-0000B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174</xdr:row>
          <xdr:rowOff>66675</xdr:rowOff>
        </xdr:from>
        <xdr:to>
          <xdr:col>10</xdr:col>
          <xdr:colOff>581025</xdr:colOff>
          <xdr:row>174</xdr:row>
          <xdr:rowOff>352425</xdr:rowOff>
        </xdr:to>
        <xdr:sp macro="" textlink="">
          <xdr:nvSpPr>
            <xdr:cNvPr id="1457" name="Check Box 433" hidden="1">
              <a:extLst>
                <a:ext uri="{63B3BB69-23CF-44E3-9099-C40C66FF867C}">
                  <a14:compatExt spid="_x0000_s1457"/>
                </a:ext>
                <a:ext uri="{FF2B5EF4-FFF2-40B4-BE49-F238E27FC236}">
                  <a16:creationId xmlns:a16="http://schemas.microsoft.com/office/drawing/2014/main" id="{00000000-0008-0000-0000-0000B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183</xdr:row>
          <xdr:rowOff>238125</xdr:rowOff>
        </xdr:from>
        <xdr:to>
          <xdr:col>10</xdr:col>
          <xdr:colOff>600075</xdr:colOff>
          <xdr:row>185</xdr:row>
          <xdr:rowOff>28575</xdr:rowOff>
        </xdr:to>
        <xdr:sp macro="" textlink="">
          <xdr:nvSpPr>
            <xdr:cNvPr id="1458" name="Check Box 434" hidden="1">
              <a:extLst>
                <a:ext uri="{63B3BB69-23CF-44E3-9099-C40C66FF867C}">
                  <a14:compatExt spid="_x0000_s1458"/>
                </a:ext>
                <a:ext uri="{FF2B5EF4-FFF2-40B4-BE49-F238E27FC236}">
                  <a16:creationId xmlns:a16="http://schemas.microsoft.com/office/drawing/2014/main" id="{00000000-0008-0000-0000-0000B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198</xdr:row>
          <xdr:rowOff>28575</xdr:rowOff>
        </xdr:from>
        <xdr:to>
          <xdr:col>10</xdr:col>
          <xdr:colOff>581025</xdr:colOff>
          <xdr:row>198</xdr:row>
          <xdr:rowOff>238125</xdr:rowOff>
        </xdr:to>
        <xdr:sp macro="" textlink="">
          <xdr:nvSpPr>
            <xdr:cNvPr id="1463" name="Check Box 439" hidden="1">
              <a:extLst>
                <a:ext uri="{63B3BB69-23CF-44E3-9099-C40C66FF867C}">
                  <a14:compatExt spid="_x0000_s1463"/>
                </a:ext>
                <a:ext uri="{FF2B5EF4-FFF2-40B4-BE49-F238E27FC236}">
                  <a16:creationId xmlns:a16="http://schemas.microsoft.com/office/drawing/2014/main" id="{00000000-0008-0000-0000-0000B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199</xdr:row>
          <xdr:rowOff>28575</xdr:rowOff>
        </xdr:from>
        <xdr:to>
          <xdr:col>10</xdr:col>
          <xdr:colOff>581025</xdr:colOff>
          <xdr:row>199</xdr:row>
          <xdr:rowOff>238125</xdr:rowOff>
        </xdr:to>
        <xdr:sp macro="" textlink="">
          <xdr:nvSpPr>
            <xdr:cNvPr id="1464" name="Check Box 440" hidden="1">
              <a:extLst>
                <a:ext uri="{63B3BB69-23CF-44E3-9099-C40C66FF867C}">
                  <a14:compatExt spid="_x0000_s1464"/>
                </a:ext>
                <a:ext uri="{FF2B5EF4-FFF2-40B4-BE49-F238E27FC236}">
                  <a16:creationId xmlns:a16="http://schemas.microsoft.com/office/drawing/2014/main" id="{00000000-0008-0000-0000-0000B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200</xdr:row>
          <xdr:rowOff>28575</xdr:rowOff>
        </xdr:from>
        <xdr:to>
          <xdr:col>10</xdr:col>
          <xdr:colOff>581025</xdr:colOff>
          <xdr:row>200</xdr:row>
          <xdr:rowOff>238125</xdr:rowOff>
        </xdr:to>
        <xdr:sp macro="" textlink="">
          <xdr:nvSpPr>
            <xdr:cNvPr id="1465" name="Check Box 441" hidden="1">
              <a:extLst>
                <a:ext uri="{63B3BB69-23CF-44E3-9099-C40C66FF867C}">
                  <a14:compatExt spid="_x0000_s1465"/>
                </a:ext>
                <a:ext uri="{FF2B5EF4-FFF2-40B4-BE49-F238E27FC236}">
                  <a16:creationId xmlns:a16="http://schemas.microsoft.com/office/drawing/2014/main" id="{00000000-0008-0000-0000-0000B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203</xdr:row>
          <xdr:rowOff>28575</xdr:rowOff>
        </xdr:from>
        <xdr:to>
          <xdr:col>10</xdr:col>
          <xdr:colOff>581025</xdr:colOff>
          <xdr:row>203</xdr:row>
          <xdr:rowOff>238125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0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204</xdr:row>
          <xdr:rowOff>28575</xdr:rowOff>
        </xdr:from>
        <xdr:to>
          <xdr:col>10</xdr:col>
          <xdr:colOff>581025</xdr:colOff>
          <xdr:row>204</xdr:row>
          <xdr:rowOff>238125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0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205</xdr:row>
          <xdr:rowOff>28575</xdr:rowOff>
        </xdr:from>
        <xdr:to>
          <xdr:col>10</xdr:col>
          <xdr:colOff>581025</xdr:colOff>
          <xdr:row>205</xdr:row>
          <xdr:rowOff>238125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0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206</xdr:row>
          <xdr:rowOff>28575</xdr:rowOff>
        </xdr:from>
        <xdr:to>
          <xdr:col>10</xdr:col>
          <xdr:colOff>581025</xdr:colOff>
          <xdr:row>206</xdr:row>
          <xdr:rowOff>238125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0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210</xdr:row>
          <xdr:rowOff>28575</xdr:rowOff>
        </xdr:from>
        <xdr:to>
          <xdr:col>10</xdr:col>
          <xdr:colOff>581025</xdr:colOff>
          <xdr:row>210</xdr:row>
          <xdr:rowOff>238125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0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211</xdr:row>
          <xdr:rowOff>28575</xdr:rowOff>
        </xdr:from>
        <xdr:to>
          <xdr:col>10</xdr:col>
          <xdr:colOff>581025</xdr:colOff>
          <xdr:row>211</xdr:row>
          <xdr:rowOff>238125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0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212</xdr:row>
          <xdr:rowOff>28575</xdr:rowOff>
        </xdr:from>
        <xdr:to>
          <xdr:col>10</xdr:col>
          <xdr:colOff>581025</xdr:colOff>
          <xdr:row>212</xdr:row>
          <xdr:rowOff>238125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0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213</xdr:row>
          <xdr:rowOff>28575</xdr:rowOff>
        </xdr:from>
        <xdr:to>
          <xdr:col>10</xdr:col>
          <xdr:colOff>581025</xdr:colOff>
          <xdr:row>213</xdr:row>
          <xdr:rowOff>238125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0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214</xdr:row>
          <xdr:rowOff>28575</xdr:rowOff>
        </xdr:from>
        <xdr:to>
          <xdr:col>10</xdr:col>
          <xdr:colOff>581025</xdr:colOff>
          <xdr:row>214</xdr:row>
          <xdr:rowOff>238125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0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215</xdr:row>
          <xdr:rowOff>28575</xdr:rowOff>
        </xdr:from>
        <xdr:to>
          <xdr:col>10</xdr:col>
          <xdr:colOff>581025</xdr:colOff>
          <xdr:row>215</xdr:row>
          <xdr:rowOff>238125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0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184</xdr:row>
          <xdr:rowOff>238125</xdr:rowOff>
        </xdr:from>
        <xdr:to>
          <xdr:col>10</xdr:col>
          <xdr:colOff>600075</xdr:colOff>
          <xdr:row>186</xdr:row>
          <xdr:rowOff>28575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0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224</xdr:row>
          <xdr:rowOff>66675</xdr:rowOff>
        </xdr:from>
        <xdr:to>
          <xdr:col>8</xdr:col>
          <xdr:colOff>333375</xdr:colOff>
          <xdr:row>225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0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224</xdr:row>
          <xdr:rowOff>66675</xdr:rowOff>
        </xdr:from>
        <xdr:to>
          <xdr:col>10</xdr:col>
          <xdr:colOff>314325</xdr:colOff>
          <xdr:row>225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0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227</xdr:row>
          <xdr:rowOff>114300</xdr:rowOff>
        </xdr:from>
        <xdr:to>
          <xdr:col>8</xdr:col>
          <xdr:colOff>333375</xdr:colOff>
          <xdr:row>227</xdr:row>
          <xdr:rowOff>304800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0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227</xdr:row>
          <xdr:rowOff>114300</xdr:rowOff>
        </xdr:from>
        <xdr:to>
          <xdr:col>10</xdr:col>
          <xdr:colOff>314325</xdr:colOff>
          <xdr:row>227</xdr:row>
          <xdr:rowOff>304800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0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247</xdr:row>
          <xdr:rowOff>66675</xdr:rowOff>
        </xdr:from>
        <xdr:to>
          <xdr:col>9</xdr:col>
          <xdr:colOff>561975</xdr:colOff>
          <xdr:row>247</xdr:row>
          <xdr:rowOff>219075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0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248</xdr:row>
          <xdr:rowOff>28575</xdr:rowOff>
        </xdr:from>
        <xdr:to>
          <xdr:col>9</xdr:col>
          <xdr:colOff>561975</xdr:colOff>
          <xdr:row>248</xdr:row>
          <xdr:rowOff>219075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0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248</xdr:row>
          <xdr:rowOff>257175</xdr:rowOff>
        </xdr:from>
        <xdr:to>
          <xdr:col>9</xdr:col>
          <xdr:colOff>561975</xdr:colOff>
          <xdr:row>249</xdr:row>
          <xdr:rowOff>219075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0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250</xdr:row>
          <xdr:rowOff>28575</xdr:rowOff>
        </xdr:from>
        <xdr:to>
          <xdr:col>9</xdr:col>
          <xdr:colOff>561975</xdr:colOff>
          <xdr:row>250</xdr:row>
          <xdr:rowOff>257175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0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79</xdr:row>
          <xdr:rowOff>47625</xdr:rowOff>
        </xdr:from>
        <xdr:to>
          <xdr:col>10</xdr:col>
          <xdr:colOff>523875</xdr:colOff>
          <xdr:row>79</xdr:row>
          <xdr:rowOff>257175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0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80</xdr:row>
          <xdr:rowOff>66675</xdr:rowOff>
        </xdr:from>
        <xdr:to>
          <xdr:col>10</xdr:col>
          <xdr:colOff>523875</xdr:colOff>
          <xdr:row>80</xdr:row>
          <xdr:rowOff>257175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0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78</xdr:row>
          <xdr:rowOff>47625</xdr:rowOff>
        </xdr:from>
        <xdr:to>
          <xdr:col>10</xdr:col>
          <xdr:colOff>523875</xdr:colOff>
          <xdr:row>78</xdr:row>
          <xdr:rowOff>257175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0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73</xdr:row>
          <xdr:rowOff>47625</xdr:rowOff>
        </xdr:from>
        <xdr:to>
          <xdr:col>10</xdr:col>
          <xdr:colOff>523875</xdr:colOff>
          <xdr:row>73</xdr:row>
          <xdr:rowOff>257175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0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74</xdr:row>
          <xdr:rowOff>47625</xdr:rowOff>
        </xdr:from>
        <xdr:to>
          <xdr:col>10</xdr:col>
          <xdr:colOff>523875</xdr:colOff>
          <xdr:row>74</xdr:row>
          <xdr:rowOff>257175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0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75</xdr:row>
          <xdr:rowOff>47625</xdr:rowOff>
        </xdr:from>
        <xdr:to>
          <xdr:col>10</xdr:col>
          <xdr:colOff>523875</xdr:colOff>
          <xdr:row>75</xdr:row>
          <xdr:rowOff>257175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0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76</xdr:row>
          <xdr:rowOff>47625</xdr:rowOff>
        </xdr:from>
        <xdr:to>
          <xdr:col>10</xdr:col>
          <xdr:colOff>523875</xdr:colOff>
          <xdr:row>76</xdr:row>
          <xdr:rowOff>257175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0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77</xdr:row>
          <xdr:rowOff>47625</xdr:rowOff>
        </xdr:from>
        <xdr:to>
          <xdr:col>10</xdr:col>
          <xdr:colOff>523875</xdr:colOff>
          <xdr:row>77</xdr:row>
          <xdr:rowOff>257175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0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87</xdr:row>
          <xdr:rowOff>47625</xdr:rowOff>
        </xdr:from>
        <xdr:to>
          <xdr:col>10</xdr:col>
          <xdr:colOff>523875</xdr:colOff>
          <xdr:row>87</xdr:row>
          <xdr:rowOff>257175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0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90</xdr:row>
          <xdr:rowOff>47625</xdr:rowOff>
        </xdr:from>
        <xdr:to>
          <xdr:col>10</xdr:col>
          <xdr:colOff>523875</xdr:colOff>
          <xdr:row>90</xdr:row>
          <xdr:rowOff>257175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0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88</xdr:row>
          <xdr:rowOff>47625</xdr:rowOff>
        </xdr:from>
        <xdr:to>
          <xdr:col>10</xdr:col>
          <xdr:colOff>523875</xdr:colOff>
          <xdr:row>88</xdr:row>
          <xdr:rowOff>257175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0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89</xdr:row>
          <xdr:rowOff>47625</xdr:rowOff>
        </xdr:from>
        <xdr:to>
          <xdr:col>10</xdr:col>
          <xdr:colOff>523875</xdr:colOff>
          <xdr:row>89</xdr:row>
          <xdr:rowOff>257175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0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91</xdr:row>
          <xdr:rowOff>47625</xdr:rowOff>
        </xdr:from>
        <xdr:to>
          <xdr:col>10</xdr:col>
          <xdr:colOff>523875</xdr:colOff>
          <xdr:row>91</xdr:row>
          <xdr:rowOff>257175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0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86</xdr:row>
          <xdr:rowOff>47625</xdr:rowOff>
        </xdr:from>
        <xdr:to>
          <xdr:col>10</xdr:col>
          <xdr:colOff>523875</xdr:colOff>
          <xdr:row>87</xdr:row>
          <xdr:rowOff>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0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187</xdr:row>
          <xdr:rowOff>238125</xdr:rowOff>
        </xdr:from>
        <xdr:to>
          <xdr:col>10</xdr:col>
          <xdr:colOff>600075</xdr:colOff>
          <xdr:row>189</xdr:row>
          <xdr:rowOff>28575</xdr:rowOff>
        </xdr:to>
        <xdr:sp macro="" textlink="">
          <xdr:nvSpPr>
            <xdr:cNvPr id="1548" name="Check Box 524" hidden="1">
              <a:extLst>
                <a:ext uri="{63B3BB69-23CF-44E3-9099-C40C66FF867C}">
                  <a14:compatExt spid="_x0000_s1548"/>
                </a:ext>
                <a:ext uri="{FF2B5EF4-FFF2-40B4-BE49-F238E27FC236}">
                  <a16:creationId xmlns:a16="http://schemas.microsoft.com/office/drawing/2014/main" id="{00000000-0008-0000-0000-00000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188</xdr:row>
          <xdr:rowOff>238125</xdr:rowOff>
        </xdr:from>
        <xdr:to>
          <xdr:col>10</xdr:col>
          <xdr:colOff>600075</xdr:colOff>
          <xdr:row>190</xdr:row>
          <xdr:rowOff>28575</xdr:rowOff>
        </xdr:to>
        <xdr:sp macro="" textlink="">
          <xdr:nvSpPr>
            <xdr:cNvPr id="1549" name="Check Box 525" hidden="1">
              <a:extLst>
                <a:ext uri="{63B3BB69-23CF-44E3-9099-C40C66FF867C}">
                  <a14:compatExt spid="_x0000_s1549"/>
                </a:ext>
                <a:ext uri="{FF2B5EF4-FFF2-40B4-BE49-F238E27FC236}">
                  <a16:creationId xmlns:a16="http://schemas.microsoft.com/office/drawing/2014/main" id="{00000000-0008-0000-0000-00000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189</xdr:row>
          <xdr:rowOff>238125</xdr:rowOff>
        </xdr:from>
        <xdr:to>
          <xdr:col>10</xdr:col>
          <xdr:colOff>600075</xdr:colOff>
          <xdr:row>191</xdr:row>
          <xdr:rowOff>28575</xdr:rowOff>
        </xdr:to>
        <xdr:sp macro="" textlink="">
          <xdr:nvSpPr>
            <xdr:cNvPr id="1550" name="Check Box 526" hidden="1">
              <a:extLst>
                <a:ext uri="{63B3BB69-23CF-44E3-9099-C40C66FF867C}">
                  <a14:compatExt spid="_x0000_s1550"/>
                </a:ext>
                <a:ext uri="{FF2B5EF4-FFF2-40B4-BE49-F238E27FC236}">
                  <a16:creationId xmlns:a16="http://schemas.microsoft.com/office/drawing/2014/main" id="{00000000-0008-0000-0000-00000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190</xdr:row>
          <xdr:rowOff>238125</xdr:rowOff>
        </xdr:from>
        <xdr:to>
          <xdr:col>10</xdr:col>
          <xdr:colOff>600075</xdr:colOff>
          <xdr:row>192</xdr:row>
          <xdr:rowOff>28575</xdr:rowOff>
        </xdr:to>
        <xdr:sp macro="" textlink="">
          <xdr:nvSpPr>
            <xdr:cNvPr id="1551" name="Check Box 527" hidden="1">
              <a:extLst>
                <a:ext uri="{63B3BB69-23CF-44E3-9099-C40C66FF867C}">
                  <a14:compatExt spid="_x0000_s1551"/>
                </a:ext>
                <a:ext uri="{FF2B5EF4-FFF2-40B4-BE49-F238E27FC236}">
                  <a16:creationId xmlns:a16="http://schemas.microsoft.com/office/drawing/2014/main" id="{00000000-0008-0000-0000-00000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191</xdr:row>
          <xdr:rowOff>238125</xdr:rowOff>
        </xdr:from>
        <xdr:to>
          <xdr:col>10</xdr:col>
          <xdr:colOff>600075</xdr:colOff>
          <xdr:row>193</xdr:row>
          <xdr:rowOff>28575</xdr:rowOff>
        </xdr:to>
        <xdr:sp macro="" textlink="">
          <xdr:nvSpPr>
            <xdr:cNvPr id="1552" name="Check Box 528" hidden="1">
              <a:extLst>
                <a:ext uri="{63B3BB69-23CF-44E3-9099-C40C66FF867C}">
                  <a14:compatExt spid="_x0000_s1552"/>
                </a:ext>
                <a:ext uri="{FF2B5EF4-FFF2-40B4-BE49-F238E27FC236}">
                  <a16:creationId xmlns:a16="http://schemas.microsoft.com/office/drawing/2014/main" id="{00000000-0008-0000-0000-00001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192</xdr:row>
          <xdr:rowOff>238125</xdr:rowOff>
        </xdr:from>
        <xdr:to>
          <xdr:col>10</xdr:col>
          <xdr:colOff>600075</xdr:colOff>
          <xdr:row>194</xdr:row>
          <xdr:rowOff>28575</xdr:rowOff>
        </xdr:to>
        <xdr:sp macro="" textlink="">
          <xdr:nvSpPr>
            <xdr:cNvPr id="1553" name="Check Box 529" hidden="1">
              <a:extLst>
                <a:ext uri="{63B3BB69-23CF-44E3-9099-C40C66FF867C}">
                  <a14:compatExt spid="_x0000_s1553"/>
                </a:ext>
                <a:ext uri="{FF2B5EF4-FFF2-40B4-BE49-F238E27FC236}">
                  <a16:creationId xmlns:a16="http://schemas.microsoft.com/office/drawing/2014/main" id="{00000000-0008-0000-0000-00001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193</xdr:row>
          <xdr:rowOff>238125</xdr:rowOff>
        </xdr:from>
        <xdr:to>
          <xdr:col>10</xdr:col>
          <xdr:colOff>600075</xdr:colOff>
          <xdr:row>195</xdr:row>
          <xdr:rowOff>28575</xdr:rowOff>
        </xdr:to>
        <xdr:sp macro="" textlink="">
          <xdr:nvSpPr>
            <xdr:cNvPr id="1554" name="Check Box 530" hidden="1">
              <a:extLst>
                <a:ext uri="{63B3BB69-23CF-44E3-9099-C40C66FF867C}">
                  <a14:compatExt spid="_x0000_s1554"/>
                </a:ext>
                <a:ext uri="{FF2B5EF4-FFF2-40B4-BE49-F238E27FC236}">
                  <a16:creationId xmlns:a16="http://schemas.microsoft.com/office/drawing/2014/main" id="{00000000-0008-0000-0000-00001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194</xdr:row>
          <xdr:rowOff>238125</xdr:rowOff>
        </xdr:from>
        <xdr:to>
          <xdr:col>10</xdr:col>
          <xdr:colOff>600075</xdr:colOff>
          <xdr:row>196</xdr:row>
          <xdr:rowOff>28575</xdr:rowOff>
        </xdr:to>
        <xdr:sp macro="" textlink="">
          <xdr:nvSpPr>
            <xdr:cNvPr id="1555" name="Check Box 531" hidden="1">
              <a:extLst>
                <a:ext uri="{63B3BB69-23CF-44E3-9099-C40C66FF867C}">
                  <a14:compatExt spid="_x0000_s1555"/>
                </a:ext>
                <a:ext uri="{FF2B5EF4-FFF2-40B4-BE49-F238E27FC236}">
                  <a16:creationId xmlns:a16="http://schemas.microsoft.com/office/drawing/2014/main" id="{00000000-0008-0000-0000-00001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92</xdr:row>
          <xdr:rowOff>47625</xdr:rowOff>
        </xdr:from>
        <xdr:to>
          <xdr:col>10</xdr:col>
          <xdr:colOff>523875</xdr:colOff>
          <xdr:row>92</xdr:row>
          <xdr:rowOff>257175</xdr:rowOff>
        </xdr:to>
        <xdr:sp macro="" textlink="">
          <xdr:nvSpPr>
            <xdr:cNvPr id="1556" name="Check Box 532" hidden="1">
              <a:extLst>
                <a:ext uri="{63B3BB69-23CF-44E3-9099-C40C66FF867C}">
                  <a14:compatExt spid="_x0000_s1556"/>
                </a:ext>
                <a:ext uri="{FF2B5EF4-FFF2-40B4-BE49-F238E27FC236}">
                  <a16:creationId xmlns:a16="http://schemas.microsoft.com/office/drawing/2014/main" id="{00000000-0008-0000-0000-00001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93</xdr:row>
          <xdr:rowOff>9525</xdr:rowOff>
        </xdr:from>
        <xdr:to>
          <xdr:col>10</xdr:col>
          <xdr:colOff>523875</xdr:colOff>
          <xdr:row>93</xdr:row>
          <xdr:rowOff>219075</xdr:rowOff>
        </xdr:to>
        <xdr:sp macro="" textlink="">
          <xdr:nvSpPr>
            <xdr:cNvPr id="1557" name="Check Box 533" hidden="1">
              <a:extLst>
                <a:ext uri="{63B3BB69-23CF-44E3-9099-C40C66FF867C}">
                  <a14:compatExt spid="_x0000_s1557"/>
                </a:ext>
                <a:ext uri="{FF2B5EF4-FFF2-40B4-BE49-F238E27FC236}">
                  <a16:creationId xmlns:a16="http://schemas.microsoft.com/office/drawing/2014/main" id="{00000000-0008-0000-0000-00001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13</xdr:row>
          <xdr:rowOff>28575</xdr:rowOff>
        </xdr:from>
        <xdr:to>
          <xdr:col>8</xdr:col>
          <xdr:colOff>561975</xdr:colOff>
          <xdr:row>13</xdr:row>
          <xdr:rowOff>238125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333375</xdr:colOff>
          <xdr:row>13</xdr:row>
          <xdr:rowOff>238125</xdr:rowOff>
        </xdr:from>
        <xdr:to>
          <xdr:col>8</xdr:col>
          <xdr:colOff>581025</xdr:colOff>
          <xdr:row>15</xdr:row>
          <xdr:rowOff>38100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333375</xdr:colOff>
          <xdr:row>14</xdr:row>
          <xdr:rowOff>238125</xdr:rowOff>
        </xdr:from>
        <xdr:to>
          <xdr:col>8</xdr:col>
          <xdr:colOff>581025</xdr:colOff>
          <xdr:row>16</xdr:row>
          <xdr:rowOff>38100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333375</xdr:colOff>
          <xdr:row>15</xdr:row>
          <xdr:rowOff>238125</xdr:rowOff>
        </xdr:from>
        <xdr:to>
          <xdr:col>8</xdr:col>
          <xdr:colOff>581025</xdr:colOff>
          <xdr:row>17</xdr:row>
          <xdr:rowOff>38100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333375</xdr:colOff>
          <xdr:row>16</xdr:row>
          <xdr:rowOff>238125</xdr:rowOff>
        </xdr:from>
        <xdr:to>
          <xdr:col>8</xdr:col>
          <xdr:colOff>600075</xdr:colOff>
          <xdr:row>18</xdr:row>
          <xdr:rowOff>38100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333375</xdr:colOff>
          <xdr:row>17</xdr:row>
          <xdr:rowOff>238125</xdr:rowOff>
        </xdr:from>
        <xdr:to>
          <xdr:col>8</xdr:col>
          <xdr:colOff>600075</xdr:colOff>
          <xdr:row>19</xdr:row>
          <xdr:rowOff>38100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18</xdr:row>
          <xdr:rowOff>238125</xdr:rowOff>
        </xdr:from>
        <xdr:to>
          <xdr:col>8</xdr:col>
          <xdr:colOff>600075</xdr:colOff>
          <xdr:row>20</xdr:row>
          <xdr:rowOff>28575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19</xdr:row>
          <xdr:rowOff>238125</xdr:rowOff>
        </xdr:from>
        <xdr:to>
          <xdr:col>8</xdr:col>
          <xdr:colOff>600075</xdr:colOff>
          <xdr:row>21</xdr:row>
          <xdr:rowOff>28575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13</xdr:row>
          <xdr:rowOff>28575</xdr:rowOff>
        </xdr:from>
        <xdr:to>
          <xdr:col>9</xdr:col>
          <xdr:colOff>561975</xdr:colOff>
          <xdr:row>13</xdr:row>
          <xdr:rowOff>238125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13</xdr:row>
          <xdr:rowOff>238125</xdr:rowOff>
        </xdr:from>
        <xdr:to>
          <xdr:col>9</xdr:col>
          <xdr:colOff>581025</xdr:colOff>
          <xdr:row>15</xdr:row>
          <xdr:rowOff>38100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14</xdr:row>
          <xdr:rowOff>238125</xdr:rowOff>
        </xdr:from>
        <xdr:to>
          <xdr:col>9</xdr:col>
          <xdr:colOff>581025</xdr:colOff>
          <xdr:row>16</xdr:row>
          <xdr:rowOff>38100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15</xdr:row>
          <xdr:rowOff>238125</xdr:rowOff>
        </xdr:from>
        <xdr:to>
          <xdr:col>9</xdr:col>
          <xdr:colOff>581025</xdr:colOff>
          <xdr:row>17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16</xdr:row>
          <xdr:rowOff>238125</xdr:rowOff>
        </xdr:from>
        <xdr:to>
          <xdr:col>9</xdr:col>
          <xdr:colOff>600075</xdr:colOff>
          <xdr:row>18</xdr:row>
          <xdr:rowOff>38100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333375</xdr:colOff>
          <xdr:row>17</xdr:row>
          <xdr:rowOff>238125</xdr:rowOff>
        </xdr:from>
        <xdr:to>
          <xdr:col>9</xdr:col>
          <xdr:colOff>600075</xdr:colOff>
          <xdr:row>19</xdr:row>
          <xdr:rowOff>38100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18</xdr:row>
          <xdr:rowOff>238125</xdr:rowOff>
        </xdr:from>
        <xdr:to>
          <xdr:col>9</xdr:col>
          <xdr:colOff>600075</xdr:colOff>
          <xdr:row>20</xdr:row>
          <xdr:rowOff>28575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19</xdr:row>
          <xdr:rowOff>238125</xdr:rowOff>
        </xdr:from>
        <xdr:to>
          <xdr:col>9</xdr:col>
          <xdr:colOff>600075</xdr:colOff>
          <xdr:row>21</xdr:row>
          <xdr:rowOff>28575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13</xdr:row>
          <xdr:rowOff>28575</xdr:rowOff>
        </xdr:from>
        <xdr:to>
          <xdr:col>10</xdr:col>
          <xdr:colOff>561975</xdr:colOff>
          <xdr:row>13</xdr:row>
          <xdr:rowOff>238125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13</xdr:row>
          <xdr:rowOff>238125</xdr:rowOff>
        </xdr:from>
        <xdr:to>
          <xdr:col>10</xdr:col>
          <xdr:colOff>581025</xdr:colOff>
          <xdr:row>15</xdr:row>
          <xdr:rowOff>38100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14</xdr:row>
          <xdr:rowOff>238125</xdr:rowOff>
        </xdr:from>
        <xdr:to>
          <xdr:col>10</xdr:col>
          <xdr:colOff>581025</xdr:colOff>
          <xdr:row>16</xdr:row>
          <xdr:rowOff>38100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15</xdr:row>
          <xdr:rowOff>238125</xdr:rowOff>
        </xdr:from>
        <xdr:to>
          <xdr:col>10</xdr:col>
          <xdr:colOff>581025</xdr:colOff>
          <xdr:row>17</xdr:row>
          <xdr:rowOff>38100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16</xdr:row>
          <xdr:rowOff>238125</xdr:rowOff>
        </xdr:from>
        <xdr:to>
          <xdr:col>10</xdr:col>
          <xdr:colOff>600075</xdr:colOff>
          <xdr:row>18</xdr:row>
          <xdr:rowOff>38100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17</xdr:row>
          <xdr:rowOff>238125</xdr:rowOff>
        </xdr:from>
        <xdr:to>
          <xdr:col>10</xdr:col>
          <xdr:colOff>600075</xdr:colOff>
          <xdr:row>19</xdr:row>
          <xdr:rowOff>38100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18</xdr:row>
          <xdr:rowOff>238125</xdr:rowOff>
        </xdr:from>
        <xdr:to>
          <xdr:col>10</xdr:col>
          <xdr:colOff>600075</xdr:colOff>
          <xdr:row>20</xdr:row>
          <xdr:rowOff>28575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19</xdr:row>
          <xdr:rowOff>238125</xdr:rowOff>
        </xdr:from>
        <xdr:to>
          <xdr:col>10</xdr:col>
          <xdr:colOff>600075</xdr:colOff>
          <xdr:row>21</xdr:row>
          <xdr:rowOff>28575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314325</xdr:colOff>
          <xdr:row>13</xdr:row>
          <xdr:rowOff>28575</xdr:rowOff>
        </xdr:from>
        <xdr:to>
          <xdr:col>11</xdr:col>
          <xdr:colOff>561975</xdr:colOff>
          <xdr:row>13</xdr:row>
          <xdr:rowOff>238125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333375</xdr:colOff>
          <xdr:row>13</xdr:row>
          <xdr:rowOff>238125</xdr:rowOff>
        </xdr:from>
        <xdr:to>
          <xdr:col>11</xdr:col>
          <xdr:colOff>581025</xdr:colOff>
          <xdr:row>15</xdr:row>
          <xdr:rowOff>38100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333375</xdr:colOff>
          <xdr:row>14</xdr:row>
          <xdr:rowOff>238125</xdr:rowOff>
        </xdr:from>
        <xdr:to>
          <xdr:col>11</xdr:col>
          <xdr:colOff>581025</xdr:colOff>
          <xdr:row>16</xdr:row>
          <xdr:rowOff>38100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333375</xdr:colOff>
          <xdr:row>15</xdr:row>
          <xdr:rowOff>238125</xdr:rowOff>
        </xdr:from>
        <xdr:to>
          <xdr:col>11</xdr:col>
          <xdr:colOff>581025</xdr:colOff>
          <xdr:row>17</xdr:row>
          <xdr:rowOff>38100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333375</xdr:colOff>
          <xdr:row>16</xdr:row>
          <xdr:rowOff>238125</xdr:rowOff>
        </xdr:from>
        <xdr:to>
          <xdr:col>11</xdr:col>
          <xdr:colOff>600075</xdr:colOff>
          <xdr:row>18</xdr:row>
          <xdr:rowOff>38100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333375</xdr:colOff>
          <xdr:row>17</xdr:row>
          <xdr:rowOff>238125</xdr:rowOff>
        </xdr:from>
        <xdr:to>
          <xdr:col>11</xdr:col>
          <xdr:colOff>600075</xdr:colOff>
          <xdr:row>19</xdr:row>
          <xdr:rowOff>38100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18</xdr:row>
          <xdr:rowOff>238125</xdr:rowOff>
        </xdr:from>
        <xdr:to>
          <xdr:col>11</xdr:col>
          <xdr:colOff>600075</xdr:colOff>
          <xdr:row>20</xdr:row>
          <xdr:rowOff>28575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19</xdr:row>
          <xdr:rowOff>238125</xdr:rowOff>
        </xdr:from>
        <xdr:to>
          <xdr:col>11</xdr:col>
          <xdr:colOff>600075</xdr:colOff>
          <xdr:row>21</xdr:row>
          <xdr:rowOff>28575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9</xdr:row>
          <xdr:rowOff>9525</xdr:rowOff>
        </xdr:from>
        <xdr:to>
          <xdr:col>7</xdr:col>
          <xdr:colOff>752475</xdr:colOff>
          <xdr:row>10</xdr:row>
          <xdr:rowOff>47625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485775</xdr:colOff>
          <xdr:row>9</xdr:row>
          <xdr:rowOff>9525</xdr:rowOff>
        </xdr:from>
        <xdr:to>
          <xdr:col>10</xdr:col>
          <xdr:colOff>142875</xdr:colOff>
          <xdr:row>10</xdr:row>
          <xdr:rowOff>47625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47625</xdr:rowOff>
        </xdr:from>
        <xdr:to>
          <xdr:col>7</xdr:col>
          <xdr:colOff>542925</xdr:colOff>
          <xdr:row>45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45</xdr:row>
          <xdr:rowOff>38100</xdr:rowOff>
        </xdr:from>
        <xdr:to>
          <xdr:col>7</xdr:col>
          <xdr:colOff>542925</xdr:colOff>
          <xdr:row>46</xdr:row>
          <xdr:rowOff>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46</xdr:row>
          <xdr:rowOff>28575</xdr:rowOff>
        </xdr:from>
        <xdr:to>
          <xdr:col>7</xdr:col>
          <xdr:colOff>542925</xdr:colOff>
          <xdr:row>47</xdr:row>
          <xdr:rowOff>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47</xdr:row>
          <xdr:rowOff>28575</xdr:rowOff>
        </xdr:from>
        <xdr:to>
          <xdr:col>7</xdr:col>
          <xdr:colOff>542925</xdr:colOff>
          <xdr:row>47</xdr:row>
          <xdr:rowOff>180975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48</xdr:row>
          <xdr:rowOff>28575</xdr:rowOff>
        </xdr:from>
        <xdr:to>
          <xdr:col>7</xdr:col>
          <xdr:colOff>542925</xdr:colOff>
          <xdr:row>48</xdr:row>
          <xdr:rowOff>190500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49</xdr:row>
          <xdr:rowOff>28575</xdr:rowOff>
        </xdr:from>
        <xdr:to>
          <xdr:col>7</xdr:col>
          <xdr:colOff>542925</xdr:colOff>
          <xdr:row>50</xdr:row>
          <xdr:rowOff>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50</xdr:row>
          <xdr:rowOff>0</xdr:rowOff>
        </xdr:from>
        <xdr:to>
          <xdr:col>7</xdr:col>
          <xdr:colOff>542925</xdr:colOff>
          <xdr:row>50</xdr:row>
          <xdr:rowOff>190500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51</xdr:row>
          <xdr:rowOff>0</xdr:rowOff>
        </xdr:from>
        <xdr:to>
          <xdr:col>7</xdr:col>
          <xdr:colOff>542925</xdr:colOff>
          <xdr:row>51</xdr:row>
          <xdr:rowOff>190500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52</xdr:row>
          <xdr:rowOff>9525</xdr:rowOff>
        </xdr:from>
        <xdr:to>
          <xdr:col>7</xdr:col>
          <xdr:colOff>542925</xdr:colOff>
          <xdr:row>52</xdr:row>
          <xdr:rowOff>190500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53</xdr:row>
          <xdr:rowOff>28575</xdr:rowOff>
        </xdr:from>
        <xdr:to>
          <xdr:col>7</xdr:col>
          <xdr:colOff>542925</xdr:colOff>
          <xdr:row>54</xdr:row>
          <xdr:rowOff>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54</xdr:row>
          <xdr:rowOff>28575</xdr:rowOff>
        </xdr:from>
        <xdr:to>
          <xdr:col>7</xdr:col>
          <xdr:colOff>542925</xdr:colOff>
          <xdr:row>54</xdr:row>
          <xdr:rowOff>180975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55</xdr:row>
          <xdr:rowOff>28575</xdr:rowOff>
        </xdr:from>
        <xdr:to>
          <xdr:col>7</xdr:col>
          <xdr:colOff>542925</xdr:colOff>
          <xdr:row>55</xdr:row>
          <xdr:rowOff>190500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1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28575</xdr:rowOff>
        </xdr:from>
        <xdr:to>
          <xdr:col>7</xdr:col>
          <xdr:colOff>542925</xdr:colOff>
          <xdr:row>56</xdr:row>
          <xdr:rowOff>190500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1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28575</xdr:rowOff>
        </xdr:from>
        <xdr:to>
          <xdr:col>7</xdr:col>
          <xdr:colOff>542925</xdr:colOff>
          <xdr:row>57</xdr:row>
          <xdr:rowOff>190500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1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28575</xdr:rowOff>
        </xdr:from>
        <xdr:to>
          <xdr:col>7</xdr:col>
          <xdr:colOff>542925</xdr:colOff>
          <xdr:row>59</xdr:row>
          <xdr:rowOff>47625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1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59</xdr:row>
          <xdr:rowOff>28575</xdr:rowOff>
        </xdr:from>
        <xdr:to>
          <xdr:col>7</xdr:col>
          <xdr:colOff>542925</xdr:colOff>
          <xdr:row>60</xdr:row>
          <xdr:rowOff>47625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1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60</xdr:row>
          <xdr:rowOff>28575</xdr:rowOff>
        </xdr:from>
        <xdr:to>
          <xdr:col>7</xdr:col>
          <xdr:colOff>542925</xdr:colOff>
          <xdr:row>61</xdr:row>
          <xdr:rowOff>47625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1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61</xdr:row>
          <xdr:rowOff>28575</xdr:rowOff>
        </xdr:from>
        <xdr:to>
          <xdr:col>7</xdr:col>
          <xdr:colOff>542925</xdr:colOff>
          <xdr:row>62</xdr:row>
          <xdr:rowOff>47625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1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62</xdr:row>
          <xdr:rowOff>28575</xdr:rowOff>
        </xdr:from>
        <xdr:to>
          <xdr:col>7</xdr:col>
          <xdr:colOff>542925</xdr:colOff>
          <xdr:row>63</xdr:row>
          <xdr:rowOff>47625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371475</xdr:colOff>
          <xdr:row>37</xdr:row>
          <xdr:rowOff>28575</xdr:rowOff>
        </xdr:from>
        <xdr:to>
          <xdr:col>7</xdr:col>
          <xdr:colOff>638175</xdr:colOff>
          <xdr:row>38</xdr:row>
          <xdr:rowOff>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1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371475</xdr:colOff>
          <xdr:row>38</xdr:row>
          <xdr:rowOff>0</xdr:rowOff>
        </xdr:from>
        <xdr:to>
          <xdr:col>7</xdr:col>
          <xdr:colOff>638175</xdr:colOff>
          <xdr:row>39</xdr:row>
          <xdr:rowOff>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39</xdr:row>
          <xdr:rowOff>9525</xdr:rowOff>
        </xdr:from>
        <xdr:to>
          <xdr:col>7</xdr:col>
          <xdr:colOff>638175</xdr:colOff>
          <xdr:row>40</xdr:row>
          <xdr:rowOff>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1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371475</xdr:colOff>
          <xdr:row>36</xdr:row>
          <xdr:rowOff>28575</xdr:rowOff>
        </xdr:from>
        <xdr:to>
          <xdr:col>7</xdr:col>
          <xdr:colOff>638175</xdr:colOff>
          <xdr:row>37</xdr:row>
          <xdr:rowOff>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1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81</xdr:row>
          <xdr:rowOff>9525</xdr:rowOff>
        </xdr:from>
        <xdr:to>
          <xdr:col>7</xdr:col>
          <xdr:colOff>752475</xdr:colOff>
          <xdr:row>82</xdr:row>
          <xdr:rowOff>47625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1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485775</xdr:colOff>
          <xdr:row>81</xdr:row>
          <xdr:rowOff>9525</xdr:rowOff>
        </xdr:from>
        <xdr:to>
          <xdr:col>10</xdr:col>
          <xdr:colOff>142875</xdr:colOff>
          <xdr:row>82</xdr:row>
          <xdr:rowOff>47625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1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B16CB28-9BDE-48B1-8B8F-EC3E76DF8A81}" name="Tabella1" displayName="Tabella1" ref="A1:LV2" totalsRowShown="0" headerRowDxfId="217" tableBorderDxfId="216" headerRowCellStyle="Normale 5">
  <autoFilter ref="A1:LV2" xr:uid="{EB16CB28-9BDE-48B1-8B8F-EC3E76DF8A81}"/>
  <tableColumns count="334">
    <tableColumn id="1" xr3:uid="{82C242FB-2075-4DA3-ACBC-851C1F5EB1B3}" name="Codice Identificativo"/>
    <tableColumn id="2" xr3:uid="{809D0602-F6A8-43FA-BA04-4F8588101529}" name="Versione questionario">
      <calculatedColumnFormula>questionario!$A$13</calculatedColumnFormula>
    </tableColumn>
    <tableColumn id="3" xr3:uid="{D29ED3C9-478D-4D2B-B8C3-EFC1233CDF6A}" name="Persona a cui inviare la sintesi">
      <calculatedColumnFormula>questionario!$D$8</calculatedColumnFormula>
    </tableColumn>
    <tableColumn id="4" xr3:uid="{57268E6A-52B8-41EC-BD52-3050AE8B3400}" name="E-mail">
      <calculatedColumnFormula>questionario!$B$10</calculatedColumnFormula>
    </tableColumn>
    <tableColumn id="5" xr3:uid="{1753EC2D-8489-44DB-99B4-1DDB2CEB447F}" name="Impresa">
      <calculatedColumnFormula>questionario!$F$15</calculatedColumnFormula>
    </tableColumn>
    <tableColumn id="6" xr3:uid="{511554EA-E642-485C-BBDC-51CEC5C90A58}" name="Associazione">
      <calculatedColumnFormula>questionario!$F$17</calculatedColumnFormula>
    </tableColumn>
    <tableColumn id="7" xr3:uid="{9FA7050F-A5A7-4782-89F1-1D2CD05E1A6A}" name="PIVA" dataDxfId="215">
      <calculatedColumnFormula>questionario!$C$19</calculatedColumnFormula>
    </tableColumn>
    <tableColumn id="8" xr3:uid="{8AA9DED7-8A2E-4CE4-9685-BDD031D52E58}" name="CCNL">
      <calculatedColumnFormula>questionario!$N$19</calculatedColumnFormula>
    </tableColumn>
    <tableColumn id="9" xr3:uid="{D6D3CAD9-EF8A-412F-9706-5476CCDA8502}" name="Ateco 2-digit" dataDxfId="214">
      <calculatedColumnFormula>questionario!$N$21</calculatedColumnFormula>
    </tableColumn>
    <tableColumn id="10" xr3:uid="{1E357C45-1EA8-4F9E-BE91-B20D05B63F0E}" name="Azienda plurilocalizzata: No" dataDxfId="213">
      <calculatedColumnFormula>questionario!$P$23</calculatedColumnFormula>
    </tableColumn>
    <tableColumn id="11" xr3:uid="{E75E3DE0-CCF5-408B-8865-D2DE8B4146D5}" name="Sì" dataDxfId="212">
      <calculatedColumnFormula>questionario!$Q$23</calculatedColumnFormula>
    </tableColumn>
    <tableColumn id="12" xr3:uid="{12FD9D66-A80C-48AB-BCB4-40826FAFCCB8}" name="I dati si riferiscono a: Impresa_x000a_a livello nazionale">
      <calculatedColumnFormula>questionario!$P$27</calculatedColumnFormula>
    </tableColumn>
    <tableColumn id="13" xr3:uid="{5CB20F6B-8907-4A9B-B539-C78577AC6BB6}" name="Unità locale">
      <calculatedColumnFormula>questionario!$P$29</calculatedColumnFormula>
    </tableColumn>
    <tableColumn id="14" xr3:uid="{2B9456B8-D2BE-4841-AD97-F8D9F9D7EFF4}" name="Provincia della: Sede principale">
      <calculatedColumnFormula>questionario!$O$27</calculatedColumnFormula>
    </tableColumn>
    <tableColumn id="15" xr3:uid="{1B5F62E5-09AC-433B-8E67-A03881DFDDEE}" name="Unità locale2">
      <calculatedColumnFormula>questionario!$O$29</calculatedColumnFormula>
    </tableColumn>
    <tableColumn id="16" xr3:uid="{C8FDBF09-B7B4-466F-9272-7BE9B025C361}" name="Indeterminato full-time: 2024_x000a_Maschi" dataDxfId="211">
      <calculatedColumnFormula>questionario!D38</calculatedColumnFormula>
    </tableColumn>
    <tableColumn id="17" xr3:uid="{BFD2D472-6B9E-4A48-BCD9-DCFC4EE1C52A}" name="2024_x000a_Femmine" dataDxfId="210">
      <calculatedColumnFormula>questionario!F38</calculatedColumnFormula>
    </tableColumn>
    <tableColumn id="18" xr3:uid="{79E0E38C-F131-4DAB-9D31-C2943B5A4906}" name="2025_x000a_Maschi" dataDxfId="209">
      <calculatedColumnFormula>questionario!H38</calculatedColumnFormula>
    </tableColumn>
    <tableColumn id="19" xr3:uid="{8146CF6A-7792-4E4A-94CB-ABCF0AD64EB1}" name="2025_x000a_Femmine" dataDxfId="208">
      <calculatedColumnFormula>questionario!J38</calculatedColumnFormula>
    </tableColumn>
    <tableColumn id="20" xr3:uid="{6217A381-C708-4214-A283-5EE51F47D8A5}" name="Indeterminato part-time: 2024_x000a_Maschi" dataDxfId="207">
      <calculatedColumnFormula>questionario!D39</calculatedColumnFormula>
    </tableColumn>
    <tableColumn id="21" xr3:uid="{A5A2A9C5-53D3-4E3C-B596-88B1D4A77A26}" name="2024_x000a_Femmine3" dataDxfId="206">
      <calculatedColumnFormula>questionario!F39</calculatedColumnFormula>
    </tableColumn>
    <tableColumn id="22" xr3:uid="{8B90771F-94CF-4250-9FD4-E0D8BF041313}" name="2025_x000a_Maschi4" dataDxfId="205">
      <calculatedColumnFormula>questionario!H39</calculatedColumnFormula>
    </tableColumn>
    <tableColumn id="23" xr3:uid="{F89A2AAA-D966-4F02-B597-E98508504260}" name="2025_x000a_Femmine5" dataDxfId="204">
      <calculatedColumnFormula>questionario!J39</calculatedColumnFormula>
    </tableColumn>
    <tableColumn id="24" xr3:uid="{F5063B81-5A58-4C43-A1E0-C3E829BE4052}" name="TOTALE INDETERMINATO 2024_x000a_Maschi" dataDxfId="203">
      <calculatedColumnFormula>questionario!D40</calculatedColumnFormula>
    </tableColumn>
    <tableColumn id="25" xr3:uid="{E38B50AA-68F7-469A-9D77-E9465C76734E}" name="2024_x000a_Femmine6" dataDxfId="202">
      <calculatedColumnFormula>questionario!F40</calculatedColumnFormula>
    </tableColumn>
    <tableColumn id="26" xr3:uid="{30BE4848-44A5-4C72-8AB0-FA5ECD3195DF}" name="2025_x000a_Maschi7" dataDxfId="201">
      <calculatedColumnFormula>questionario!H40</calculatedColumnFormula>
    </tableColumn>
    <tableColumn id="27" xr3:uid="{8AC561E8-BB94-45FE-9770-1B2333635097}" name="2025_x000a_Femmine8" dataDxfId="200">
      <calculatedColumnFormula>questionario!J40</calculatedColumnFormula>
    </tableColumn>
    <tableColumn id="28" xr3:uid="{B05A63B7-64DF-475B-9056-2A8CDFEB68FB}" name="Determinato full-time: 2024_x000a_Maschi" dataDxfId="199">
      <calculatedColumnFormula>questionario!D41</calculatedColumnFormula>
    </tableColumn>
    <tableColumn id="29" xr3:uid="{D17D32B2-74F6-4E8E-A107-4928587B6661}" name="2024_x000a_Femmine9" dataDxfId="198">
      <calculatedColumnFormula>questionario!F41</calculatedColumnFormula>
    </tableColumn>
    <tableColumn id="30" xr3:uid="{0066D6D9-1EF4-432F-B92E-B9883E4FEB3F}" name="2025_x000a_Maschi10" dataDxfId="197">
      <calculatedColumnFormula>questionario!H41</calculatedColumnFormula>
    </tableColumn>
    <tableColumn id="31" xr3:uid="{C5D9E640-41B7-493E-B9E0-A29A1C1CD342}" name="2025_x000a_Femmine11" dataDxfId="196">
      <calculatedColumnFormula>questionario!J41</calculatedColumnFormula>
    </tableColumn>
    <tableColumn id="32" xr3:uid="{F7A7C19C-ACF1-43F4-8F9F-CC5EE8D70624}" name="Determinato part-time: 2024_x000a_Maschi" dataDxfId="195">
      <calculatedColumnFormula>questionario!D42</calculatedColumnFormula>
    </tableColumn>
    <tableColumn id="33" xr3:uid="{FC44580B-EE1A-4FFE-A875-813BA6760C92}" name="2024_x000a_Femmine12" dataDxfId="194">
      <calculatedColumnFormula>questionario!F42</calculatedColumnFormula>
    </tableColumn>
    <tableColumn id="34" xr3:uid="{D793C3C9-C7FC-457A-9D3C-821B3CA3BBFE}" name="2025_x000a_Maschi13" dataDxfId="193">
      <calculatedColumnFormula>questionario!H42</calculatedColumnFormula>
    </tableColumn>
    <tableColumn id="35" xr3:uid="{19AE4A39-1A0B-4AE4-AA9F-53BAFA458A4E}" name="2025_x000a_Femmine14" dataDxfId="192">
      <calculatedColumnFormula>questionario!J42</calculatedColumnFormula>
    </tableColumn>
    <tableColumn id="36" xr3:uid="{27E1E33C-F342-48B2-843C-7ED5B8FA7B63}" name="Apprendistato 2024_x000a_Maschi" dataDxfId="191">
      <calculatedColumnFormula>questionario!D43</calculatedColumnFormula>
    </tableColumn>
    <tableColumn id="37" xr3:uid="{0072FA80-76CD-4F23-8FC8-628B6CDD65F7}" name="2024_x000a_Femmine15" dataDxfId="190">
      <calculatedColumnFormula>questionario!F43</calculatedColumnFormula>
    </tableColumn>
    <tableColumn id="38" xr3:uid="{26C398A5-C407-4251-A96D-ECA345C4015A}" name="2025_x000a_Maschi16" dataDxfId="189">
      <calculatedColumnFormula>questionario!H43</calculatedColumnFormula>
    </tableColumn>
    <tableColumn id="39" xr3:uid="{7846B572-D2B8-4D8F-AAE7-6675A8ADD7CC}" name="2025_x000a_Femmine17" dataDxfId="188">
      <calculatedColumnFormula>questionario!J43</calculatedColumnFormula>
    </tableColumn>
    <tableColumn id="40" xr3:uid="{FF18B65C-998A-433B-99D3-167A3A832E75}" name="TOTALE 2024_x000a_Maschi" dataDxfId="187">
      <calculatedColumnFormula>questionario!D44</calculatedColumnFormula>
    </tableColumn>
    <tableColumn id="41" xr3:uid="{3851F0D8-3C9F-4F60-9A3B-771B22ABDD46}" name="2024_x000a_Femmine18" dataDxfId="186">
      <calculatedColumnFormula>questionario!F44</calculatedColumnFormula>
    </tableColumn>
    <tableColumn id="42" xr3:uid="{77BDF0BC-A0A3-4C2B-B2C5-93A38757333B}" name="2025_x000a_Maschi19" dataDxfId="185">
      <calculatedColumnFormula>questionario!H44</calculatedColumnFormula>
    </tableColumn>
    <tableColumn id="43" xr3:uid="{9B4590C2-D7A6-4195-AB19-DCE6A177BB32}" name="2025_x000a_Femmine20" dataDxfId="184">
      <calculatedColumnFormula>questionario!J44</calculatedColumnFormula>
    </tableColumn>
    <tableColumn id="44" xr3:uid="{DE1D93FF-F46A-4737-864B-AF9CD921FA9C}" name="Indeterminato - Dirigenti: 2024_x000a_Maschi" dataDxfId="183">
      <calculatedColumnFormula>questionario!D52</calculatedColumnFormula>
    </tableColumn>
    <tableColumn id="45" xr3:uid="{EFC5D103-E1C9-4A23-B9E9-E54088B878B1}" name="2024 M _x000a_di cui_x000a_part-time" dataDxfId="182">
      <calculatedColumnFormula>questionario!E52</calculatedColumnFormula>
    </tableColumn>
    <tableColumn id="46" xr3:uid="{236A1441-1E02-40AF-BD16-400889D870F8}" name="2024_x000a_Femmine21" dataDxfId="181">
      <calculatedColumnFormula>questionario!F52</calculatedColumnFormula>
    </tableColumn>
    <tableColumn id="47" xr3:uid="{AD77C497-5B0F-4071-8A72-C1C7AF150E71}" name="2024 F _x000a_di cui_x000a_part-time" dataDxfId="180">
      <calculatedColumnFormula>questionario!G52</calculatedColumnFormula>
    </tableColumn>
    <tableColumn id="48" xr3:uid="{B9A9C963-EEA6-473E-8573-2F97EFB54105}" name="2025_x000a_Maschi22" dataDxfId="179">
      <calculatedColumnFormula>questionario!H52</calculatedColumnFormula>
    </tableColumn>
    <tableColumn id="49" xr3:uid="{57147FF6-8B92-4F6C-85C6-DA18B9FF5F58}" name="2025 M _x000a_di cui_x000a_part-time" dataDxfId="178">
      <calculatedColumnFormula>questionario!I52</calculatedColumnFormula>
    </tableColumn>
    <tableColumn id="50" xr3:uid="{21446836-6EFD-41F9-A245-53F927022CE1}" name="2025_x000a_Femmine23" dataDxfId="177">
      <calculatedColumnFormula>questionario!J52</calculatedColumnFormula>
    </tableColumn>
    <tableColumn id="51" xr3:uid="{E6656E4D-9EDF-4B82-9311-6F4A2ABE0246}" name="2025 F _x000a_di cui_x000a_part-time" dataDxfId="176">
      <calculatedColumnFormula>questionario!K52</calculatedColumnFormula>
    </tableColumn>
    <tableColumn id="52" xr3:uid="{5ABD3199-FA95-4816-9873-418AF8C732A2}" name="Indeterminato - Quadri: 2024_x000a_Maschi" dataDxfId="175">
      <calculatedColumnFormula>questionario!D53</calculatedColumnFormula>
    </tableColumn>
    <tableColumn id="53" xr3:uid="{65988189-4B48-46E7-9922-0A272CE8B7C5}" name="2024 M _x000a_di cui_x000a_part-time24" dataDxfId="174">
      <calculatedColumnFormula>questionario!E53</calculatedColumnFormula>
    </tableColumn>
    <tableColumn id="54" xr3:uid="{C2AA6B62-1977-4D71-8834-64A9388C3C25}" name="2024_x000a_Femmine25" dataDxfId="173">
      <calculatedColumnFormula>questionario!F53</calculatedColumnFormula>
    </tableColumn>
    <tableColumn id="55" xr3:uid="{D1636E5B-C435-411E-B6EB-0632A5EF5A6F}" name="2024 F _x000a_di cui_x000a_part-time26" dataDxfId="172">
      <calculatedColumnFormula>questionario!G53</calculatedColumnFormula>
    </tableColumn>
    <tableColumn id="56" xr3:uid="{2BAD4C5A-76D9-4761-9F73-9B8FA840D493}" name="2025_x000a_Maschi27" dataDxfId="171">
      <calculatedColumnFormula>questionario!H53</calculatedColumnFormula>
    </tableColumn>
    <tableColumn id="57" xr3:uid="{897BCA4D-56EA-4336-AD4E-B1E5F73ADCEB}" name="2025 M _x000a_di cui_x000a_part-time28" dataDxfId="170">
      <calculatedColumnFormula>questionario!I53</calculatedColumnFormula>
    </tableColumn>
    <tableColumn id="58" xr3:uid="{4B5F65D9-4EC3-4D44-BFEF-3502A8F64051}" name="2025_x000a_Femmine29" dataDxfId="169">
      <calculatedColumnFormula>questionario!J53</calculatedColumnFormula>
    </tableColumn>
    <tableColumn id="59" xr3:uid="{C595651D-877E-4B3F-AFDF-8ACAD02D2328}" name="2025 F _x000a_di cui_x000a_part-time30" dataDxfId="168">
      <calculatedColumnFormula>questionario!K53</calculatedColumnFormula>
    </tableColumn>
    <tableColumn id="60" xr3:uid="{028109FA-5055-4543-9D4E-8F4B62EE7C0F}" name="Indeterminato - Impiegati: 2024_x000a_Maschi" dataDxfId="167">
      <calculatedColumnFormula>questionario!D54</calculatedColumnFormula>
    </tableColumn>
    <tableColumn id="61" xr3:uid="{4D20E29E-EFE2-4F04-9324-B67552FF5FD5}" name="2024 M _x000a_di cui_x000a_part-time31" dataDxfId="166">
      <calculatedColumnFormula>questionario!E54</calculatedColumnFormula>
    </tableColumn>
    <tableColumn id="62" xr3:uid="{EECA3314-37E6-45F2-91D1-D663BEC07751}" name="2024_x000a_Femmine32" dataDxfId="165">
      <calculatedColumnFormula>questionario!F54</calculatedColumnFormula>
    </tableColumn>
    <tableColumn id="63" xr3:uid="{F6F26B6D-36C9-45A5-BF4E-CB0AFBCF6B6B}" name="2024 F _x000a_di cui_x000a_part-time33" dataDxfId="164">
      <calculatedColumnFormula>questionario!G54</calculatedColumnFormula>
    </tableColumn>
    <tableColumn id="64" xr3:uid="{D199C73C-099F-4F9C-999A-1FD6732206D3}" name="2025_x000a_Maschi34" dataDxfId="163">
      <calculatedColumnFormula>questionario!H54</calculatedColumnFormula>
    </tableColumn>
    <tableColumn id="65" xr3:uid="{F301D72C-DC7F-4ACF-94F0-96BD3A424DA9}" name="2025 M _x000a_di cui_x000a_part-time35" dataDxfId="162">
      <calculatedColumnFormula>questionario!I54</calculatedColumnFormula>
    </tableColumn>
    <tableColumn id="66" xr3:uid="{9E593509-251A-4649-AFE2-60476597EB18}" name="2025_x000a_Femmine36" dataDxfId="161">
      <calculatedColumnFormula>questionario!J54</calculatedColumnFormula>
    </tableColumn>
    <tableColumn id="67" xr3:uid="{40F1C436-5AA7-4D90-8982-1201B11494C6}" name="2025 F _x000a_di cui_x000a_part-time37" dataDxfId="160">
      <calculatedColumnFormula>questionario!K54</calculatedColumnFormula>
    </tableColumn>
    <tableColumn id="68" xr3:uid="{9690D2E3-6F92-4CDB-98FB-0292B7EB0ABA}" name="Indeterminato - Intermedi: 2024_x000a_Maschi" dataDxfId="159">
      <calculatedColumnFormula>questionario!D55</calculatedColumnFormula>
    </tableColumn>
    <tableColumn id="69" xr3:uid="{DBDE2EFC-386A-49F5-A76A-2B0B69E99E8F}" name="2024 M _x000a_di cui_x000a_part-time38" dataDxfId="158">
      <calculatedColumnFormula>questionario!E55</calculatedColumnFormula>
    </tableColumn>
    <tableColumn id="70" xr3:uid="{EC25372D-154D-4076-B70C-CA71B6CF0D86}" name="2024_x000a_Femmine39" dataDxfId="157">
      <calculatedColumnFormula>questionario!F55</calculatedColumnFormula>
    </tableColumn>
    <tableColumn id="71" xr3:uid="{B07DC5C0-84AE-4A4B-9DED-8DEB9F722422}" name="2024 F _x000a_di cui_x000a_part-time40" dataDxfId="156">
      <calculatedColumnFormula>questionario!G55</calculatedColumnFormula>
    </tableColumn>
    <tableColumn id="72" xr3:uid="{6FE494B1-0550-40D3-AC9B-59F7C45DB28A}" name="2025_x000a_Maschi41" dataDxfId="155">
      <calculatedColumnFormula>questionario!H55</calculatedColumnFormula>
    </tableColumn>
    <tableColumn id="73" xr3:uid="{E80302B0-D629-4B44-99DC-6669076370FD}" name="2025 M _x000a_di cui_x000a_part-time42" dataDxfId="154">
      <calculatedColumnFormula>questionario!I55</calculatedColumnFormula>
    </tableColumn>
    <tableColumn id="74" xr3:uid="{3EFB30C2-CD8B-4E05-8175-9CAB445B17D1}" name="2025_x000a_Femmine43" dataDxfId="153">
      <calculatedColumnFormula>questionario!J55</calculatedColumnFormula>
    </tableColumn>
    <tableColumn id="75" xr3:uid="{67866F3C-8DC6-4E56-8F62-02CBB91556E8}" name="2025 F _x000a_di cui_x000a_part-time44" dataDxfId="152">
      <calculatedColumnFormula>questionario!K55</calculatedColumnFormula>
    </tableColumn>
    <tableColumn id="76" xr3:uid="{6D50A83F-7EF9-435F-B414-813693BE0D27}" name="Indeterminato - Operai: 2024_x000a_Maschi" dataDxfId="151">
      <calculatedColumnFormula>questionario!D56</calculatedColumnFormula>
    </tableColumn>
    <tableColumn id="77" xr3:uid="{444220C3-72DE-467A-80D3-66AE4D43231D}" name="2024 M _x000a_di cui_x000a_part-time45" dataDxfId="150">
      <calculatedColumnFormula>questionario!E56</calculatedColumnFormula>
    </tableColumn>
    <tableColumn id="78" xr3:uid="{85F17504-5638-45AF-95F9-09D8808F008D}" name="2024_x000a_Femmine46" dataDxfId="149">
      <calculatedColumnFormula>questionario!F56</calculatedColumnFormula>
    </tableColumn>
    <tableColumn id="79" xr3:uid="{16457D3E-B7C5-4DFC-A75B-A3AE7C8D6867}" name="2024 F _x000a_di cui_x000a_part-time47" dataDxfId="148">
      <calculatedColumnFormula>questionario!G56</calculatedColumnFormula>
    </tableColumn>
    <tableColumn id="80" xr3:uid="{61BF6F7D-B47B-4256-8717-CD644899C41E}" name="2025_x000a_Maschi48" dataDxfId="147">
      <calculatedColumnFormula>questionario!H56</calculatedColumnFormula>
    </tableColumn>
    <tableColumn id="81" xr3:uid="{58EBEC08-10E4-4A5F-9858-B5E23E6F3EF5}" name="2025 M _x000a_di cui_x000a_part-time49" dataDxfId="146">
      <calculatedColumnFormula>questionario!I56</calculatedColumnFormula>
    </tableColumn>
    <tableColumn id="82" xr3:uid="{277CA9AA-E699-4C7C-A39F-DA88D640D00C}" name="2025_x000a_Femmine50" dataDxfId="145">
      <calculatedColumnFormula>questionario!J56</calculatedColumnFormula>
    </tableColumn>
    <tableColumn id="83" xr3:uid="{859BFA08-3DFC-4B41-B691-7E698CF5C10F}" name="2025 F _x000a_di cui_x000a_part-time51" dataDxfId="144">
      <calculatedColumnFormula>questionario!K56</calculatedColumnFormula>
    </tableColumn>
    <tableColumn id="84" xr3:uid="{F9625E07-AA74-49A1-8FE8-F489411D6E01}" name="Indeterminato - TOTALE: 2024_x000a_Maschi" dataDxfId="143">
      <calculatedColumnFormula>questionario!D57</calculatedColumnFormula>
    </tableColumn>
    <tableColumn id="85" xr3:uid="{8430564A-FDA8-47AB-818B-529E89858B42}" name="2024 M _x000a_di cui_x000a_part-time52" dataDxfId="142">
      <calculatedColumnFormula>questionario!E57</calculatedColumnFormula>
    </tableColumn>
    <tableColumn id="86" xr3:uid="{DEA85D0F-E367-4158-9CD7-5BC5776EF6B3}" name="2024_x000a_Femmine53" dataDxfId="141">
      <calculatedColumnFormula>questionario!F57</calculatedColumnFormula>
    </tableColumn>
    <tableColumn id="87" xr3:uid="{3661BBFB-B91F-4B4D-84DD-DEA0AB4A6B6E}" name="2024 F _x000a_di cui_x000a_part-time54" dataDxfId="140">
      <calculatedColumnFormula>questionario!G57</calculatedColumnFormula>
    </tableColumn>
    <tableColumn id="88" xr3:uid="{3D5BE348-D2FC-4DD6-9483-35D1E46B9397}" name="2025_x000a_Maschi55" dataDxfId="139">
      <calculatedColumnFormula>questionario!H57</calculatedColumnFormula>
    </tableColumn>
    <tableColumn id="89" xr3:uid="{8117F37D-AED9-432C-B2E5-6FFE9E0C6FB6}" name="2025 M _x000a_di cui_x000a_part-time56" dataDxfId="138">
      <calculatedColumnFormula>questionario!I57</calculatedColumnFormula>
    </tableColumn>
    <tableColumn id="90" xr3:uid="{FF2E797B-59D0-48E2-A903-98BF641A9E01}" name="2025_x000a_Femmine57" dataDxfId="137">
      <calculatedColumnFormula>questionario!J57</calculatedColumnFormula>
    </tableColumn>
    <tableColumn id="91" xr3:uid="{9F735952-2A81-435B-9988-DC8CBF344243}" name="2025 F _x000a_di cui_x000a_part-time58" dataDxfId="136">
      <calculatedColumnFormula>questionario!K57</calculatedColumnFormula>
    </tableColumn>
    <tableColumn id="92" xr3:uid="{8A876034-4D6F-4161-AA69-B4DD56D0901C}" name="Domanda B.3 - turnover Assunti 2025" dataDxfId="135">
      <calculatedColumnFormula>questionario!$I$61</calculatedColumnFormula>
    </tableColumn>
    <tableColumn id="93" xr3:uid="{00CB177B-0D27-44FD-BF92-ABD02A3B1F30}" name="Cessati 2025" dataDxfId="134">
      <calculatedColumnFormula>questionario!$I$63</calculatedColumnFormula>
    </tableColumn>
    <tableColumn id="94" xr3:uid="{964615EB-753B-4C98-9469-16BA677C9EE8}" name="Cessati per dimissioni 2025" dataDxfId="133">
      <calculatedColumnFormula>questionario!$I$65</calculatedColumnFormula>
    </tableColumn>
    <tableColumn id="95" xr3:uid="{DFB20CE2-2980-4231-B04D-981F27BA7E75}" name="Cessati per uscita incentivata" dataDxfId="132">
      <calculatedColumnFormula>questionario!$I$66</calculatedColumnFormula>
    </tableColumn>
    <tableColumn id="96" xr3:uid="{2149A019-6159-4D3F-AC40-E70AB2500C20}" name="Tasso di turnover 2025">
      <calculatedColumnFormula>questionario!$I$68</calculatedColumnFormula>
    </tableColumn>
    <tableColumn id="97" xr3:uid="{B76ACD80-F8BA-4B89-857A-DA5FBED0A6CF}" name="B.4 N. lavoratori over-60" dataDxfId="131">
      <calculatedColumnFormula>questionario!$H$70</calculatedColumnFormula>
    </tableColumn>
    <tableColumn id="98" xr3:uid="{71E44449-0041-4DC0-8854-F7157CA382C1}" name="B.5 Azioni implementate Sostituzione dopo il pensionamento">
      <calculatedColumnFormula>questionario!$P$74</calculatedColumnFormula>
    </tableColumn>
    <tableColumn id="99" xr3:uid="{FBF15128-FB50-4E62-BCA7-BD4DA0C9A19D}" name="Proposte di trattenimento in azienda anche dopo il raggiungimento dell'età pensionabile ">
      <calculatedColumnFormula>questionario!$P$75</calculatedColumnFormula>
    </tableColumn>
    <tableColumn id="100" xr3:uid="{666033C6-F08D-485D-843B-667071241BA4}" name="Incentivi all’uscita anticipata / accompagnamento al pensionamento">
      <calculatedColumnFormula>questionario!$P$76</calculatedColumnFormula>
    </tableColumn>
    <tableColumn id="101" xr3:uid="{AFFEFC4D-C8B8-4F5A-ADC4-ACD193746851}" name="Coinvolgimento in programmi di mentoring / affiancamento di risorse più giovani">
      <calculatedColumnFormula>questionario!$P$77</calculatedColumnFormula>
    </tableColumn>
    <tableColumn id="102" xr3:uid="{DFA80F61-EDF1-4A1E-BE8E-F0D89482E4EF}" name="Cambio di attività o mansioni in funzione dell'età e delle competenze / Job rotation">
      <calculatedColumnFormula>questionario!$P$78</calculatedColumnFormula>
    </tableColumn>
    <tableColumn id="103" xr3:uid="{CD31C9BD-CBD6-4CA4-A8A3-41BC93F57A6B}" name="Percorsi di riqualificazione (upskilling/reskilling)">
      <calculatedColumnFormula>questionario!$P$79</calculatedColumnFormula>
    </tableColumn>
    <tableColumn id="104" xr3:uid="{906468EA-5B19-41E9-A113-DD6DAA1ACB9A}" name="Flessibilizzazione dell’orario di lavoro (part-time senior, phased retirement)">
      <calculatedColumnFormula>questionario!$P$80</calculatedColumnFormula>
    </tableColumn>
    <tableColumn id="105" xr3:uid="{50F903D4-DF59-48D2-A71F-0D09D1FEEA15}" name="Adattamenti ergonomici o organizzativi del posto di lavoro">
      <calculatedColumnFormula>questionario!$P$81</calculatedColumnFormula>
    </tableColumn>
    <tableColumn id="106" xr3:uid="{F88EC97B-9B3D-4688-9F37-19CCC35DCC88}" name="B.6 N. lavoratori under-30" dataDxfId="130">
      <calculatedColumnFormula>questionario!$H$83</calculatedColumnFormula>
    </tableColumn>
    <tableColumn id="107" xr3:uid="{50F83890-EAEC-496A-866E-70E449AFB397}" name="B.7 Azioni implementate Attrazione giovani Italia (trasferimento/alloggio)">
      <calculatedColumnFormula>questionario!$P$87</calculatedColumnFormula>
    </tableColumn>
    <tableColumn id="108" xr3:uid="{8669BB50-593E-49AE-859B-382B3A256AE5}" name="Attrazione giovani estero (relocation, visti/permessi)">
      <calculatedColumnFormula>questionario!$P$88</calculatedColumnFormula>
    </tableColumn>
    <tableColumn id="109" xr3:uid="{1BF2165B-7A7E-4F63-9F8C-7C628B837F1E}" name="Formazione iniziale e “onboarding” dedicato">
      <calculatedColumnFormula>questionario!$P$89</calculatedColumnFormula>
    </tableColumn>
    <tableColumn id="110" xr3:uid="{6D8514D5-D449-4BF9-9490-16A52DD9765F}" name="Mentoring / affiancamento intergenerazionale">
      <calculatedColumnFormula>questionario!$P$90</calculatedColumnFormula>
    </tableColumn>
    <tableColumn id="111" xr3:uid="{A5835B92-F1EE-4CE6-A018-284F2F7CD126}" name="Percorsi di crescita e carriera">
      <calculatedColumnFormula>questionario!$P$91</calculatedColumnFormula>
    </tableColumn>
    <tableColumn id="112" xr3:uid="{96BAF774-B53B-4C0D-AAFA-48CFAED25E10}" name="Retention (premi, programmi per giovani talenti)">
      <calculatedColumnFormula>questionario!$P$92</calculatedColumnFormula>
    </tableColumn>
    <tableColumn id="113" xr3:uid="{808A843D-1514-4F1A-9014-3C3D0A61A5C0}" name="Sistemi di welfare articolati (ad es. alloggio, auto, ecc.)">
      <calculatedColumnFormula>questionario!$P$93</calculatedColumnFormula>
    </tableColumn>
    <tableColumn id="114" xr3:uid="{B1589038-B09D-4226-89E4-CB17593A5D7B}" name="Lavoro agile / Smart working">
      <calculatedColumnFormula>questionario!$P$94</calculatedColumnFormula>
    </tableColumn>
    <tableColumn id="115" xr3:uid="{6CF42A83-4E63-447F-B34E-2DB7735A5D29}" name="Ferie (giorni medi pro-capite) Quadri/_x000a_Impiegati/Intermedi">
      <calculatedColumnFormula>questionario!$H$101</calculatedColumnFormula>
    </tableColumn>
    <tableColumn id="116" xr3:uid="{BAA3A958-B607-44B6-9CDF-3B486CF525A3}" name="Operai">
      <calculatedColumnFormula>questionario!$J$101</calculatedColumnFormula>
    </tableColumn>
    <tableColumn id="117" xr3:uid="{65EFF0E8-9E88-4581-84E3-D16066A06769}" name="Ore di lavoro (settimanali pro-capite) Quadri/_x000a_Impiegati/Intermedi">
      <calculatedColumnFormula>questionario!$H$103</calculatedColumnFormula>
    </tableColumn>
    <tableColumn id="118" xr3:uid="{A01971D8-7EFC-4C25-B953-1AA761DC3E1C}" name="Operai59">
      <calculatedColumnFormula>questionario!$J$103</calculatedColumnFormula>
    </tableColumn>
    <tableColumn id="119" xr3:uid="{70F14BF5-62F9-4FC6-AB00-70E53C774640}" name="Pause retribuite (minuti settimanali pro-capite) Quadri/_x000a_Impiegati/Intermedi">
      <calculatedColumnFormula>questionario!$H$105</calculatedColumnFormula>
    </tableColumn>
    <tableColumn id="120" xr3:uid="{B7E9D0B0-03F2-4E79-A478-56E3FA8D5740}" name="Operai60">
      <calculatedColumnFormula>questionario!$J$105</calculatedColumnFormula>
    </tableColumn>
    <tableColumn id="121" xr3:uid="{E252B63A-729C-4E6B-B107-0C29267FE443}" name="I dati_x000a_si riferiscono a:">
      <calculatedColumnFormula>questionario!$F$110</calculatedColumnFormula>
    </tableColumn>
    <tableColumn id="122" xr3:uid="{B84DFDA8-1FFF-44A3-A72B-FC305347B27C}" name=" Quadri (Indeterminato, numero medio) Maschi" dataDxfId="129">
      <calculatedColumnFormula>questionario!F$113</calculatedColumnFormula>
    </tableColumn>
    <tableColumn id="123" xr3:uid="{76C403C6-F7A2-4D63-865E-C175B98A610A}" name="Femmine" dataDxfId="128">
      <calculatedColumnFormula>questionario!G$113</calculatedColumnFormula>
    </tableColumn>
    <tableColumn id="124" xr3:uid="{8979F965-7B2F-4026-BC0F-22D3FE5C02C0}" name="Impiegati/Intermedi:_x000a_(Indeterminato, numero medio) Maschi" dataDxfId="127">
      <calculatedColumnFormula>questionario!H$113</calculatedColumnFormula>
    </tableColumn>
    <tableColumn id="125" xr3:uid="{0146C094-AAF6-4935-B645-F0C0C1AEBD56}" name="Femmine61" dataDxfId="126">
      <calculatedColumnFormula>questionario!I$113</calculatedColumnFormula>
    </tableColumn>
    <tableColumn id="126" xr3:uid="{4244E37E-B7CF-4D91-9612-7F81C452847A}" name="Operai:_x000a_(Indeterminato, numero medio) Maschi" dataDxfId="125">
      <calculatedColumnFormula>questionario!J$113</calculatedColumnFormula>
    </tableColumn>
    <tableColumn id="127" xr3:uid="{83ED3E69-B6E4-4AA8-96DE-6EC6C55B8B1E}" name="Femmine62" dataDxfId="124">
      <calculatedColumnFormula>questionario!K$113</calculatedColumnFormula>
    </tableColumn>
    <tableColumn id="128" xr3:uid="{DBA810B2-C10E-42DC-9AEE-32A9FA31AD80}" name="Infortuni per lavoro e malattie professionali Quadri_x000a_Maschi">
      <calculatedColumnFormula>questionario!F114</calculatedColumnFormula>
    </tableColumn>
    <tableColumn id="129" xr3:uid="{79393E66-0355-4379-8243-72BCE9B73940}" name="Quadri_x000a_Femmine">
      <calculatedColumnFormula>questionario!G114</calculatedColumnFormula>
    </tableColumn>
    <tableColumn id="130" xr3:uid="{8DE61EAD-F1BD-47D5-973F-06E78B44D8B1}" name="Impiegati/Intermedi_x000a_Maschi">
      <calculatedColumnFormula>questionario!H114</calculatedColumnFormula>
    </tableColumn>
    <tableColumn id="131" xr3:uid="{AAC6B768-95FD-43A0-813B-BA321E3B1CAC}" name="Impiegati/Intermedi_x000a_Femmine">
      <calculatedColumnFormula>questionario!I114</calculatedColumnFormula>
    </tableColumn>
    <tableColumn id="132" xr3:uid="{84F0425B-50B0-4422-8634-412DF9A3708F}" name="Operai_x000a_Maschi">
      <calculatedColumnFormula>questionario!J114</calculatedColumnFormula>
    </tableColumn>
    <tableColumn id="133" xr3:uid="{CF7D7A03-02FC-4245-80F0-77ABEFD7EF71}" name="Operai_x000a_Femmine">
      <calculatedColumnFormula>questionario!K114</calculatedColumnFormula>
    </tableColumn>
    <tableColumn id="134" xr3:uid="{2E80951A-EF36-4177-9E65-F441C54A093B}" name="Malattie non professionali  Quadri_x000a_Maschi">
      <calculatedColumnFormula>questionario!F115</calculatedColumnFormula>
    </tableColumn>
    <tableColumn id="135" xr3:uid="{830AF0B9-7C17-496E-96D7-EF8D72C72124}" name="Quadri_x000a_Femmine63">
      <calculatedColumnFormula>questionario!G115</calculatedColumnFormula>
    </tableColumn>
    <tableColumn id="136" xr3:uid="{D3AD668C-ACB2-4C8D-B5A4-D7D52A27D151}" name="Impiegati/Intermedi_x000a_Maschi64">
      <calculatedColumnFormula>questionario!H115</calculatedColumnFormula>
    </tableColumn>
    <tableColumn id="137" xr3:uid="{FE76DAF3-6A60-4794-86F1-AE85462ABF70}" name="Impiegati/Intermedi_x000a_Femmine65">
      <calculatedColumnFormula>questionario!I115</calculatedColumnFormula>
    </tableColumn>
    <tableColumn id="138" xr3:uid="{D6320154-9ACF-4443-AC72-85B12B2A5382}" name="Operai_x000a_Maschi66">
      <calculatedColumnFormula>questionario!J115</calculatedColumnFormula>
    </tableColumn>
    <tableColumn id="139" xr3:uid="{2A1C9916-ED8C-42EE-888D-37654CD6BF1F}" name="Operai_x000a_Femmine67">
      <calculatedColumnFormula>questionario!K115</calculatedColumnFormula>
    </tableColumn>
    <tableColumn id="140" xr3:uid="{12D1CA79-62D9-4524-84DC-10817AEC8C38}" name="di cui: per carenza Quadri_x000a_Maschi">
      <calculatedColumnFormula>questionario!F116</calculatedColumnFormula>
    </tableColumn>
    <tableColumn id="141" xr3:uid="{D19E3003-11DC-4104-87B0-5CAC1C2500F4}" name="Quadri_x000a_Femmine68">
      <calculatedColumnFormula>questionario!G116</calculatedColumnFormula>
    </tableColumn>
    <tableColumn id="142" xr3:uid="{8BF04CC8-76FB-42FF-AF85-E4C835C63061}" name="Impiegati/Intermedi_x000a_Maschi69">
      <calculatedColumnFormula>questionario!H116</calculatedColumnFormula>
    </tableColumn>
    <tableColumn id="143" xr3:uid="{681DC46C-DB04-4CD3-A921-1358E2C38BCC}" name="Impiegati/Intermedi_x000a_Femmine70">
      <calculatedColumnFormula>questionario!I116</calculatedColumnFormula>
    </tableColumn>
    <tableColumn id="144" xr3:uid="{955ED341-E904-4C9A-B31F-C5FF89EB03F9}" name="Operai_x000a_Maschi71">
      <calculatedColumnFormula>questionario!J116</calculatedColumnFormula>
    </tableColumn>
    <tableColumn id="145" xr3:uid="{6AD2161D-A7F4-407F-93DE-194643E4EA92}" name="Operai_x000a_Femmine72">
      <calculatedColumnFormula>questionario!K116</calculatedColumnFormula>
    </tableColumn>
    <tableColumn id="146" xr3:uid="{96614735-55DA-44CB-98EE-9B65635EF6DF}" name="Congedi retribuiti Quadri_x000a_Maschi">
      <calculatedColumnFormula>questionario!F118</calculatedColumnFormula>
    </tableColumn>
    <tableColumn id="147" xr3:uid="{EE8A2E4A-0F66-4EE4-B4ED-CAB272767787}" name="Quadri_x000a_Femmine73">
      <calculatedColumnFormula>questionario!G118</calculatedColumnFormula>
    </tableColumn>
    <tableColumn id="148" xr3:uid="{F8495DCB-C95F-4BF0-BB98-A457132EE573}" name="Impiegati/Intermedi_x000a_Maschi74">
      <calculatedColumnFormula>questionario!H118</calculatedColumnFormula>
    </tableColumn>
    <tableColumn id="149" xr3:uid="{8471581D-0FD2-4FF6-B2A6-1A3D9A8F5938}" name="Impiegati/Intermedi_x000a_Femmine75">
      <calculatedColumnFormula>questionario!I118</calculatedColumnFormula>
    </tableColumn>
    <tableColumn id="150" xr3:uid="{E8C15459-A2A0-45FC-9D05-4DAD155025D3}" name="Operai_x000a_Maschi76">
      <calculatedColumnFormula>questionario!J118</calculatedColumnFormula>
    </tableColumn>
    <tableColumn id="151" xr3:uid="{1E4C8AF1-5EF2-4C79-98C4-B11223DC90A7}" name="Operai_x000a_Femmine77">
      <calculatedColumnFormula>questionario!K118</calculatedColumnFormula>
    </tableColumn>
    <tableColumn id="152" xr3:uid="{4966B2EA-8032-4607-8DF2-33DC3B10E67F}" name="Permessi 104 Quadri_x000a_Maschi">
      <calculatedColumnFormula>questionario!F119</calculatedColumnFormula>
    </tableColumn>
    <tableColumn id="153" xr3:uid="{6E82460A-8F45-4E9B-874E-C172E94F78C5}" name="Quadri_x000a_Femmine78">
      <calculatedColumnFormula>questionario!G119</calculatedColumnFormula>
    </tableColumn>
    <tableColumn id="154" xr3:uid="{ADBDEF04-584E-4E19-B6B6-A185E368A36D}" name="Impiegati/Intermedi_x000a_Maschi79">
      <calculatedColumnFormula>questionario!H119</calculatedColumnFormula>
    </tableColumn>
    <tableColumn id="155" xr3:uid="{7604D98E-D2DC-4E08-8216-37067398638C}" name="Impiegati/Intermedi_x000a_Femmine80">
      <calculatedColumnFormula>questionario!I119</calculatedColumnFormula>
    </tableColumn>
    <tableColumn id="156" xr3:uid="{0C78C516-A2E8-4A18-A890-972D63CA4B3C}" name="Operai_x000a_Maschi81">
      <calculatedColumnFormula>questionario!J119</calculatedColumnFormula>
    </tableColumn>
    <tableColumn id="157" xr3:uid="{C0CC0A2F-DF44-4859-B42A-3F20CAA7409F}" name="Operai_x000a_Femmine82">
      <calculatedColumnFormula>questionario!K119</calculatedColumnFormula>
    </tableColumn>
    <tableColumn id="158" xr3:uid="{4039DFAF-9EE6-442D-B197-67C032A2F2D7}" name="Altri permessi retribuiti Quadri_x000a_Maschi">
      <calculatedColumnFormula>questionario!F121</calculatedColumnFormula>
    </tableColumn>
    <tableColumn id="159" xr3:uid="{CF7C23D6-DE0C-4840-A564-E590A57C6CA4}" name="Quadri_x000a_Femmine83">
      <calculatedColumnFormula>questionario!G121</calculatedColumnFormula>
    </tableColumn>
    <tableColumn id="160" xr3:uid="{7C51A44F-D9FF-4A3D-8C34-A314BC4BE078}" name="Impiegati/Intermedi_x000a_Maschi84">
      <calculatedColumnFormula>questionario!H121</calculatedColumnFormula>
    </tableColumn>
    <tableColumn id="161" xr3:uid="{BF501B1E-58EE-490E-8803-37A1343097E7}" name="Impiegati/Intermedi_x000a_Femmine85">
      <calculatedColumnFormula>questionario!I121</calculatedColumnFormula>
    </tableColumn>
    <tableColumn id="162" xr3:uid="{F9C6184A-603E-4C78-A789-81CCFC20D417}" name="Operai_x000a_Maschi86">
      <calculatedColumnFormula>questionario!J121</calculatedColumnFormula>
    </tableColumn>
    <tableColumn id="163" xr3:uid="{13C76589-2399-4609-BE33-F7B5F9EA5DC4}" name="Operai_x000a_Femmine87">
      <calculatedColumnFormula>questionario!K121</calculatedColumnFormula>
    </tableColumn>
    <tableColumn id="164" xr3:uid="{CEDFE1FC-2EBC-4C5E-B9F2-59C3DCED4C95}" name="Altre assenze non retribuite Quadri_x000a_Maschi">
      <calculatedColumnFormula>questionario!F122</calculatedColumnFormula>
    </tableColumn>
    <tableColumn id="165" xr3:uid="{B6B32C53-F5A0-425C-97A0-67731A828EBB}" name="Quadri_x000a_Femmine88">
      <calculatedColumnFormula>questionario!G122</calculatedColumnFormula>
    </tableColumn>
    <tableColumn id="166" xr3:uid="{6D32E7BD-E107-4192-802F-A6D7094878B7}" name="Impiegati/Intermedi_x000a_Maschi89">
      <calculatedColumnFormula>questionario!H122</calculatedColumnFormula>
    </tableColumn>
    <tableColumn id="167" xr3:uid="{F9D86729-1AF6-4EBD-8B1E-3CC15E8DC8B4}" name="Impiegati/Intermedi_x000a_Femmine90">
      <calculatedColumnFormula>questionario!I122</calculatedColumnFormula>
    </tableColumn>
    <tableColumn id="168" xr3:uid="{0257FEE7-1732-458E-935E-84DCBDD26245}" name="Operai_x000a_Maschi91">
      <calculatedColumnFormula>questionario!J122</calculatedColumnFormula>
    </tableColumn>
    <tableColumn id="169" xr3:uid="{C5C72408-CA27-476D-AC5A-9582786819C6}" name="Operai_x000a_Femmine92">
      <calculatedColumnFormula>questionario!K122</calculatedColumnFormula>
    </tableColumn>
    <tableColumn id="170" xr3:uid="{A227AB7D-F42B-4F6C-8C00-AE3C28734906}" name="Assenze per sciopero Quadri_x000a_Maschi">
      <calculatedColumnFormula>questionario!F123</calculatedColumnFormula>
    </tableColumn>
    <tableColumn id="171" xr3:uid="{14992AB7-0284-47C1-B0DF-3F4FE9DB2628}" name="Quadri_x000a_Femmine93">
      <calculatedColumnFormula>questionario!G123</calculatedColumnFormula>
    </tableColumn>
    <tableColumn id="172" xr3:uid="{9769862B-F72E-4BE9-B941-EF38F0C7A350}" name="Impiegati/Intermedi_x000a_Maschi94">
      <calculatedColumnFormula>questionario!H123</calculatedColumnFormula>
    </tableColumn>
    <tableColumn id="173" xr3:uid="{58EB6649-5AB1-4AA5-875C-0DEBF9AFF41C}" name="Impiegati/Intermedi_x000a_Femmine95">
      <calculatedColumnFormula>questionario!I123</calculatedColumnFormula>
    </tableColumn>
    <tableColumn id="174" xr3:uid="{983BD53F-AE2A-4FEF-AEF2-4AA497D0C136}" name="Operai_x000a_Maschi96">
      <calculatedColumnFormula>questionario!J123</calculatedColumnFormula>
    </tableColumn>
    <tableColumn id="175" xr3:uid="{DDF5A6AE-72EB-4EB3-B382-841AC31CDEC8}" name="Operai_x000a_Femmine97">
      <calculatedColumnFormula>questionario!K123</calculatedColumnFormula>
    </tableColumn>
    <tableColumn id="176" xr3:uid="{CE58639D-4280-4A22-9EAE-ABA349E2897D}" name="CIG + FIS Quadri_x000a_Maschi">
      <calculatedColumnFormula>questionario!F126</calculatedColumnFormula>
    </tableColumn>
    <tableColumn id="177" xr3:uid="{B0DCE9D6-DC0B-459E-8C9D-69CFB521CBFC}" name="Quadri_x000a_Femmine98">
      <calculatedColumnFormula>questionario!G126</calculatedColumnFormula>
    </tableColumn>
    <tableColumn id="178" xr3:uid="{C415CA43-C830-4471-BBB6-24AECF9B4302}" name="Impiegati/Intermedi_x000a_Maschi99">
      <calculatedColumnFormula>questionario!H126</calculatedColumnFormula>
    </tableColumn>
    <tableColumn id="179" xr3:uid="{9EB71D36-ED3E-4CB8-AF73-9644DB44FAF4}" name="Impiegati/Intermedi_x000a_Femmine100">
      <calculatedColumnFormula>questionario!I126</calculatedColumnFormula>
    </tableColumn>
    <tableColumn id="180" xr3:uid="{1275CB4D-FE84-4B6A-B8F5-D909AC826216}" name="Operai_x000a_Maschi101">
      <calculatedColumnFormula>questionario!J126</calculatedColumnFormula>
    </tableColumn>
    <tableColumn id="181" xr3:uid="{6606DF3D-AD89-42B1-AA34-1C3DB8F128AC}" name="Operai_x000a_Femmine102">
      <calculatedColumnFormula>questionario!K126</calculatedColumnFormula>
    </tableColumn>
    <tableColumn id="182" xr3:uid="{F0FADC72-8654-438D-BE13-C4820463338C}" name="ORE DI LAVORO STRAORDINARIO Impiegati/Intermedi_x000a_Maschi">
      <calculatedColumnFormula>questionario!H128</calculatedColumnFormula>
    </tableColumn>
    <tableColumn id="183" xr3:uid="{7CF77583-FD88-409C-BD5B-DD5EA2CEEE69}" name="Impiegati/Intermedi_x000a_Femmine103">
      <calculatedColumnFormula>questionario!I128</calculatedColumnFormula>
    </tableColumn>
    <tableColumn id="184" xr3:uid="{5CDAA822-E0FB-4E50-9D6A-A8E57464F7F8}" name="Operai_x000a_Maschi104">
      <calculatedColumnFormula>questionario!J128</calculatedColumnFormula>
    </tableColumn>
    <tableColumn id="185" xr3:uid="{43DF0301-BF0E-4808-BEAE-7C820777CCCA}" name="Operai_x000a_Femmine105">
      <calculatedColumnFormula>questionario!K128</calculatedColumnFormula>
    </tableColumn>
    <tableColumn id="186" xr3:uid="{10082DB2-35B7-4840-9E93-B5EB707D42AC}" name="D.1 Lavoro agile nel 2025 No">
      <calculatedColumnFormula>questionario!$P$145</calculatedColumnFormula>
    </tableColumn>
    <tableColumn id="187" xr3:uid="{8B962482-DE48-47B6-B028-FD52BC496A45}" name="Sì106">
      <calculatedColumnFormula>questionario!$P$146</calculatedColumnFormula>
    </tableColumn>
    <tableColumn id="188" xr3:uid="{23CE6935-72CA-499E-B1D8-CE38B7002D3D}" name="D.3 Numero dipendenti coinvolti Fino a 1 giorno alla settimana (o fino a 4 giorni al mese)">
      <calculatedColumnFormula>questionario!$F$149</calculatedColumnFormula>
    </tableColumn>
    <tableColumn id="189" xr3:uid="{8A8C55CC-1DD3-4432-95EB-A164C8C46EC0}" name="Fino a 2 giorni alla settimana (o fino a 8 giorni al mese)">
      <calculatedColumnFormula>questionario!$F$150</calculatedColumnFormula>
    </tableColumn>
    <tableColumn id="190" xr3:uid="{AFA93E78-BBB7-4779-A456-CD484231B6E1}" name="3 o più giorni alla settimana (12 o più giorni al mese)">
      <calculatedColumnFormula>questionario!$F$151</calculatedColumnFormula>
    </tableColumn>
    <tableColumn id="191" xr3:uid="{D113DECC-08CD-45D3-979F-123672FF4F7E}" name="TOTALE dipendenti coinvolti">
      <calculatedColumnFormula>questionario!$F$152</calculatedColumnFormula>
    </tableColumn>
    <tableColumn id="192" xr3:uid="{567AB501-67D8-44C5-B3B1-EEA87F0600D6}" name="sul totale di">
      <calculatedColumnFormula>questionario!$H$152</calculatedColumnFormula>
    </tableColumn>
    <tableColumn id="193" xr3:uid="{53CEE5A1-476D-4627-80E5-58955F73D28A}" name="E.1 Difficoltà reperimento No ricerche">
      <calculatedColumnFormula>questionario!$P$170</calculatedColumnFormula>
    </tableColumn>
    <tableColumn id="194" xr3:uid="{C8B350B4-A962-4DBB-AF0F-2648558DDC27}" name="No">
      <calculatedColumnFormula>questionario!$P$171</calculatedColumnFormula>
    </tableColumn>
    <tableColumn id="195" xr3:uid="{EDB75F93-55C7-48BA-84FB-9EBDCB128C39}" name="Sì, per competenze trasversali (cd. soft skills)">
      <calculatedColumnFormula>questionario!$P$172</calculatedColumnFormula>
    </tableColumn>
    <tableColumn id="196" xr3:uid="{B7247D49-085E-4D24-B7B6-FEDB12E7A94E}" name="Sì, per competenze manageriali">
      <calculatedColumnFormula>questionario!$P$173</calculatedColumnFormula>
    </tableColumn>
    <tableColumn id="197" xr3:uid="{F41FA4DA-D6B6-42B5-A36D-F94FA2372350}" name="Sì, per competenze tecniche">
      <calculatedColumnFormula>questionario!$P$174</calculatedColumnFormula>
    </tableColumn>
    <tableColumn id="198" xr3:uid="{16A95465-2C36-4F46-87D9-1DFE606EE5BA}" name="Sì, per competenze digitali">
      <calculatedColumnFormula>questionario!$P$175</calculatedColumnFormula>
    </tableColumn>
    <tableColumn id="199" xr3:uid="{F0DDC813-A2F6-4CB2-BD97-80B025E175AA}" name="Sì, per mansioni manuali (es. operai, turnisti)">
      <calculatedColumnFormula>questionario!$P$176</calculatedColumnFormula>
    </tableColumn>
    <tableColumn id="200" xr3:uid="{5508C3B6-E154-4E16-B9CE-DCF7860F827E}" name="E.2 Azioni intraprese Nessuna">
      <calculatedColumnFormula>questionario!$P$179</calculatedColumnFormula>
    </tableColumn>
    <tableColumn id="201" xr3:uid="{DA6527EC-53EF-4590-B2E2-CFF1BAF8C942}" name="Formazione al personale oltre obbligatoria">
      <calculatedColumnFormula>questionario!$P$180</calculatedColumnFormula>
    </tableColumn>
    <tableColumn id="202" xr3:uid="{57E64A4F-320D-446C-BF42-AFEB05271565}" name="Ricorso a servizi esterni">
      <calculatedColumnFormula>questionario!$P$181</calculatedColumnFormula>
    </tableColumn>
    <tableColumn id="203" xr3:uid="{BA7D24D9-BC54-410F-8733-853C98C9DA0A}" name="Allargamento bacino di ricerca">
      <calculatedColumnFormula>questionario!$P$182</calculatedColumnFormula>
    </tableColumn>
    <tableColumn id="204" xr3:uid="{5B040946-6A47-4285-A30C-C6A05311B8BE}" name="Inserimento personale da altri Paesi">
      <calculatedColumnFormula>questionario!$P$183</calculatedColumnFormula>
    </tableColumn>
    <tableColumn id="205" xr3:uid="{80F8D5FB-3FC5-4E08-90FB-3B6B0D47B2CA}" name="Trasferimento lavorazioni in altre stabilimenti">
      <calculatedColumnFormula>questionario!$P$184</calculatedColumnFormula>
    </tableColumn>
    <tableColumn id="206" xr3:uid="{E4C1797C-483D-4F0D-8B57-66C8727C1F3D}" name="Partecipazione a partenariati pubblico-privati ">
      <calculatedColumnFormula>questionario!$P$185</calculatedColumnFormula>
    </tableColumn>
    <tableColumn id="207" xr3:uid="{3B8467C9-1CD0-4B48-A442-62FF6F14BBBC}" name="Coinvolgimento in programmi educativi (ITS, PCTO, …)">
      <calculatedColumnFormula>questionario!$P$186</calculatedColumnFormula>
    </tableColumn>
    <tableColumn id="208" xr3:uid="{9DDECD13-C88B-4C61-87F5-D2FC93671CF5}" name="E.2-bis A che livello l'azienda è stata coinvolta in programmi educativi? Scuole primarie / secondarie di primo grado">
      <calculatedColumnFormula>questionario!$P$189</calculatedColumnFormula>
    </tableColumn>
    <tableColumn id="209" xr3:uid="{F7345C0D-A891-4488-9500-E7BD09BFE21B}" name="Scuole secondarie di secondo grado e/o IeFP, di cui:">
      <calculatedColumnFormula>questionario!$P$190</calculatedColumnFormula>
    </tableColumn>
    <tableColumn id="210" xr3:uid="{EE2FA2A6-37E3-4A97-AC63-3B1354FF9287}" name="formazione scuola-lavoro (ex-PCTO)">
      <calculatedColumnFormula>questionario!$P$191</calculatedColumnFormula>
    </tableColumn>
    <tableColumn id="211" xr3:uid="{A5D4339A-8982-4D6D-8C17-7A4850308BE1}" name="docenze tecniche">
      <calculatedColumnFormula>questionario!$P$192</calculatedColumnFormula>
    </tableColumn>
    <tableColumn id="212" xr3:uid="{DE8619A5-4D0B-4B19-8CA0-37C0620AD041}" name="visite aziendali">
      <calculatedColumnFormula>questionario!$P$193</calculatedColumnFormula>
    </tableColumn>
    <tableColumn id="213" xr3:uid="{30F31F71-22BC-40A0-AD84-72B3118017DA}" name="accordi di partenariato 4+2">
      <calculatedColumnFormula>questionario!$P$194</calculatedColumnFormula>
    </tableColumn>
    <tableColumn id="214" xr3:uid="{DAF6FFDF-D760-4A6F-B16E-3E2F7AABCD7C}" name="ITS Academy (per governance, didattica, tirocini, visite aziendali)">
      <calculatedColumnFormula>questionario!$P$195</calculatedColumnFormula>
    </tableColumn>
    <tableColumn id="215" xr3:uid="{DE000C74-BCA7-43E2-A533-42B0738221BB}" name="Università (per didattica, ricerca, terzamissione, placement)">
      <calculatedColumnFormula>questionario!$P$196</calculatedColumnFormula>
    </tableColumn>
    <tableColumn id="216" xr3:uid="{6D2F0352-A7E0-4814-9E63-93E92401F7C4}" name="E.3 L'azienda ha integrato l'Intelligenza Artificiale nei propri processi? No, non siamo interessati a utilizzarla">
      <calculatedColumnFormula>questionario!$P$199</calculatedColumnFormula>
    </tableColumn>
    <tableColumn id="217" xr3:uid="{38E056EC-B6F6-4AA2-8F53-E5A95F25072B}" name="Non ancora, ma stiamo valutando l'adozione di soluzioni di Intelligenza Artificiale ">
      <calculatedColumnFormula>questionario!$P$200</calculatedColumnFormula>
    </tableColumn>
    <tableColumn id="218" xr3:uid="{6DF4D6E5-12A8-41B8-B5D2-1070A2B5BFFD}" name="Sì, abbiamo adottato e utilizziamo regolarmente strumenti di Intelligenza Artificiale nelle attività aziendali  o ne stiamo sperimentando l'adozione">
      <calculatedColumnFormula>questionario!$P$201</calculatedColumnFormula>
    </tableColumn>
    <tableColumn id="219" xr3:uid="{B2373A1C-5BDE-447B-9C40-A78646053F40}" name="E.4 Lato capitale umano, quali azioni ha intrapreso l’azienda per integrare l’IA nei propri processi o per valutarne l’integrazione? (possibili più risposte) Nessuna azione specifica">
      <calculatedColumnFormula>questionario!$P$204</calculatedColumnFormula>
    </tableColumn>
    <tableColumn id="220" xr3:uid="{681F5C36-F275-490C-8553-2B57CA621596}" name="Ricerca e assunzione di personale con competenze specifiche in ambito IA">
      <calculatedColumnFormula>questionario!$P$205</calculatedColumnFormula>
    </tableColumn>
    <tableColumn id="221" xr3:uid="{7F010B44-C7AF-4CCD-AABC-CBC926EF47CF}" name="Formazione del personale interno per sviluppare competenze sull’uso dell’IA">
      <calculatedColumnFormula>questionario!$P$206</calculatedColumnFormula>
    </tableColumn>
    <tableColumn id="222" xr3:uid="{B0D583F9-6AE6-48A5-824E-C115E1C4F33D}" name="Ricorso a consulenti o fornitori esterni per l’adozione dell’IA">
      <calculatedColumnFormula>questionario!$P$207</calculatedColumnFormula>
    </tableColumn>
    <tableColumn id="223" xr3:uid="{AE63B9DE-5C05-4E51-9F7C-BBBD30CDA277}" name="Altro (specificare)">
      <calculatedColumnFormula>questionario!$E$208</calculatedColumnFormula>
    </tableColumn>
    <tableColumn id="224" xr3:uid="{35AFDEB3-3982-428D-813C-9AFD295161C4}" name="E.5 Quali sono le principali difficoltà che avete incontrato nell’adozione di soluzioni di Intelligenza Artificiale? Mancanza di informazioni chiare sulle opportunità offerte dall’IA">
      <calculatedColumnFormula>questionario!$P$211</calculatedColumnFormula>
    </tableColumn>
    <tableColumn id="225" xr3:uid="{0D5B2075-8D46-44C9-91AB-427AA2BB4B3B}" name="Mancanza di competenze interne">
      <calculatedColumnFormula>questionario!$P$212</calculatedColumnFormula>
    </tableColumn>
    <tableColumn id="226" xr3:uid="{6A1F3B42-F4A3-4A41-A36B-25B821050840}" name="Resistenza al cambiamento da parte del personale">
      <calculatedColumnFormula>questionario!$P$213</calculatedColumnFormula>
    </tableColumn>
    <tableColumn id="227" xr3:uid="{CBB40691-6F43-4CC5-9BDA-1DB36C318135}" name="Costi elevati delle tecnologie o dei servizi">
      <calculatedColumnFormula>questionario!$P$214</calculatedColumnFormula>
    </tableColumn>
    <tableColumn id="228" xr3:uid="{05F758B3-8528-4930-A37E-D990689960D1}" name="Complessità tecnica nell’integrazione dei sistemi">
      <calculatedColumnFormula>questionario!$P$215</calculatedColumnFormula>
    </tableColumn>
    <tableColumn id="229" xr3:uid="{69A8B18C-CF95-4679-A9CF-F8389062B5ED}" name="Sicurezza e privacy dei dati">
      <calculatedColumnFormula>questionario!$P$216</calculatedColumnFormula>
    </tableColumn>
    <tableColumn id="230" xr3:uid="{B46414EF-9F17-4525-AFD4-A2C84496DBDF}" name="Altro (specificare)107">
      <calculatedColumnFormula>questionario!$E$217</calculatedColumnFormula>
    </tableColumn>
    <tableColumn id="231" xr3:uid="{FC1D08A4-C8CC-4EF2-AFA3-F10BF61EF474}" name="F.1 Contratto aziendale ATTUALMENTE applicato No">
      <calculatedColumnFormula>questionario!$P$222</calculatedColumnFormula>
    </tableColumn>
    <tableColumn id="232" xr3:uid="{29BA0565-0530-462C-A5B7-60B005935BAB}" name="Sì108">
      <calculatedColumnFormula>questionario!$Q$222</calculatedColumnFormula>
    </tableColumn>
    <tableColumn id="233" xr3:uid="{8A4697CE-D34B-4C4E-9EB4-827A1666F8BA}" name="F.2 Premi variabili collettivi erogati nel 2025 No">
      <calculatedColumnFormula>questionario!$P$225</calculatedColumnFormula>
    </tableColumn>
    <tableColumn id="234" xr3:uid="{0A80B504-0D32-45A6-8D2B-6D3D865E0440}" name="Sì109">
      <calculatedColumnFormula>questionario!$Q$225</calculatedColumnFormula>
    </tableColumn>
    <tableColumn id="235" xr3:uid="{034BBB96-7044-4174-B19A-C0B6B66C8ACA}" name="F.3 Iniziative di welfare No" dataDxfId="123">
      <calculatedColumnFormula>questionario!$P$228</calculatedColumnFormula>
    </tableColumn>
    <tableColumn id="236" xr3:uid="{5AB431A2-FE90-486A-954B-7E7C9ED5BD68}" name="Sì110" dataDxfId="122">
      <calculatedColumnFormula>questionario!$Q$228</calculatedColumnFormula>
    </tableColumn>
    <tableColumn id="237" xr3:uid="{1656330F-44CB-4283-8763-15E232507E65}" name="Quali Assistenza sanitaria integrativa">
      <calculatedColumnFormula>questionario!$P232</calculatedColumnFormula>
    </tableColumn>
    <tableColumn id="238" xr3:uid="{81EFEE24-4231-47AB-8CA0-4561C09C830F}" name="Previdenza complementare">
      <calculatedColumnFormula>questionario!$P233</calculatedColumnFormula>
    </tableColumn>
    <tableColumn id="239" xr3:uid="{A8846262-D3D7-4572-99C4-2EBE12258CF3}" name="Servizi/rimborso trasporto collettivo">
      <calculatedColumnFormula>questionario!$P234</calculatedColumnFormula>
    </tableColumn>
    <tableColumn id="240" xr3:uid="{F92D1892-15E0-4BF4-83AC-94D703C64555}" name="Mensa aziendale o equivalente">
      <calculatedColumnFormula>questionario!$P235</calculatedColumnFormula>
    </tableColumn>
    <tableColumn id="241" xr3:uid="{42F1611C-31C6-46FD-A2E0-09ABF067A54D}" name="Buono pasto">
      <calculatedColumnFormula>questionario!$P236</calculatedColumnFormula>
    </tableColumn>
    <tableColumn id="242" xr3:uid="{523D9E02-46D3-40B6-A0BB-33A79650E5D4}" name="Educazione, istruzione">
      <calculatedColumnFormula>questionario!$P237</calculatedColumnFormula>
    </tableColumn>
    <tableColumn id="243" xr3:uid="{79F57092-1613-4ACB-A7DA-1462EECDE1BC}" name="Educazione e istruzione dei familiari">
      <calculatedColumnFormula>questionario!$P238</calculatedColumnFormula>
    </tableColumn>
    <tableColumn id="244" xr3:uid="{A7F3B3E8-F2FD-4EA0-B22F-971258031BDA}" name="Assistenza ai familiari non autosufficienti">
      <calculatedColumnFormula>questionario!$P239</calculatedColumnFormula>
    </tableColumn>
    <tableColumn id="245" xr3:uid="{A2DB9C8C-C74D-4FC0-B8C1-06F234D1ADC5}" name="Carrello della spesa/Buoni carburante">
      <calculatedColumnFormula>questionario!$P240</calculatedColumnFormula>
    </tableColumn>
    <tableColumn id="246" xr3:uid="{0E1485D9-A4DE-4958-A0EA-2EA4B1F4D571}" name="Rimborso utenze">
      <calculatedColumnFormula>questionario!$P241</calculatedColumnFormula>
    </tableColumn>
    <tableColumn id="247" xr3:uid="{8B77F8B0-691B-4A14-B05B-6EA9CD95DFE8}" name="Altri fringe benefit">
      <calculatedColumnFormula>questionario!$P242</calculatedColumnFormula>
    </tableColumn>
    <tableColumn id="248" xr3:uid="{47B4F5B9-54F5-4F4D-ADCD-FDEAF45FC535}" name="Valore buono pasto">
      <calculatedColumnFormula>questionario!$K$236</calculatedColumnFormula>
    </tableColumn>
    <tableColumn id="334" xr3:uid="{57FC1254-C981-4DE2-9292-EDC9C73743FA}" name="Prevenzione" dataDxfId="121">
      <calculatedColumnFormula>IF(questionario!$P245=1,"no",IF(questionario!$Q245=1,"sì","nr"))</calculatedColumnFormula>
    </tableColumn>
    <tableColumn id="249" xr3:uid="{ACB96F79-A7C4-4313-BF07-6574999544FD}" name="F.4 Fonti del welfare Conversione del premio di risultato">
      <calculatedColumnFormula>questionario!$P$248</calculatedColumnFormula>
    </tableColumn>
    <tableColumn id="250" xr3:uid="{1F1A9DCF-E291-435F-94D0-187AA52E84E9}" name="Erogazione attribuita direttamente dall'azienda per applicazione di previsioni da CCNL">
      <calculatedColumnFormula>questionario!$P$249</calculatedColumnFormula>
    </tableColumn>
    <tableColumn id="251" xr3:uid="{6E15BE80-014F-4B80-98DF-D7503CBEA8D0}" name="Erogazione attribuita direttamente dall'azienda per applicazione di previsioni da contratto aziendale">
      <calculatedColumnFormula>questionario!$P$250</calculatedColumnFormula>
    </tableColumn>
    <tableColumn id="252" xr3:uid="{92C98BD1-345A-4D4E-8FAB-3E2804078B10}" name="Erogazione attribuita direttamente dall'azienda per decisione unilaterale dell'azienda">
      <calculatedColumnFormula>questionario!$P$251</calculatedColumnFormula>
    </tableColumn>
    <tableColumn id="253" xr3:uid="{BB6F87C1-0FED-40F1-AA98-6A8CF61BC106}" name="F.5 N. lavoratori (tempo indet.) che hanno convertito premio in welfare e percentuale premio N. Op.-Imp.-Int-" dataDxfId="120">
      <calculatedColumnFormula>questionario!$F$257</calculatedColumnFormula>
    </tableColumn>
    <tableColumn id="254" xr3:uid="{C58AA69B-58C3-4978-929B-F58C49D8006C}" name="% premio Op.-Imp.-Int-">
      <calculatedColumnFormula>questionario!$G$257</calculatedColumnFormula>
    </tableColumn>
    <tableColumn id="255" xr3:uid="{EAC8A764-626D-4BE6-9FB9-B4CC9CF2D81D}" name="N. Quadri" dataDxfId="119">
      <calculatedColumnFormula>questionario!$F$258</calculatedColumnFormula>
    </tableColumn>
    <tableColumn id="256" xr3:uid="{D24DC0C2-0F16-4884-AEE9-3573B377461B}" name="% premio Quadri">
      <calculatedColumnFormula>questionario!$G$258</calculatedColumnFormula>
    </tableColumn>
    <tableColumn id="257" xr3:uid="{4A851503-C65A-4B95-9ED1-1DEF99C24289}" name="F. 6 Ammontare erogazione welfare operai" dataDxfId="118">
      <calculatedColumnFormula>questionario!$H$261</calculatedColumnFormula>
    </tableColumn>
    <tableColumn id="258" xr3:uid="{D2D8EFD6-15EE-483A-9D76-895B1C555A3E}" name="impiegati" dataDxfId="117">
      <calculatedColumnFormula>questionario!$H$262</calculatedColumnFormula>
    </tableColumn>
    <tableColumn id="259" xr3:uid="{3EFF0B4C-8027-487A-B2E5-51D8994D8EA1}" name="quadri" dataDxfId="116">
      <calculatedColumnFormula>questionario!$H$263</calculatedColumnFormula>
    </tableColumn>
    <tableColumn id="260" xr3:uid="{0859B29B-7DA9-4C6D-A08D-B3D9123ADDA0}" name="media ponderata">
      <calculatedColumnFormula>questionario!$H$264</calculatedColumnFormula>
    </tableColumn>
    <tableColumn id="261" xr3:uid="{03D286BE-087B-4436-B876-4ABE1A81EDD5}" name="valore medio" dataDxfId="115">
      <calculatedColumnFormula>questionario!$H$266</calculatedColumnFormula>
    </tableColumn>
    <tableColumn id="262" xr3:uid="{5F0C00F1-40A3-4FED-A3C1-76DB9AA8DC46}" name="G.1 L'impresa ha una struttura di politica retributiva formalizzata? No" dataDxfId="114"/>
    <tableColumn id="263" xr3:uid="{E2E64BBC-2508-4D07-BE43-7480630BFC8A}" name="Sì2" dataDxfId="113"/>
    <tableColumn id="264" xr3:uid="{53CD9C7C-3D22-44C1-BC06-1001E535FE1E}" name="Nessun criterio Dirigenti" dataDxfId="112"/>
    <tableColumn id="265" xr3:uid="{B367D502-99A4-4D07-94D2-BF623517415F}" name="Quadri3" dataDxfId="111"/>
    <tableColumn id="266" xr3:uid="{6B1D98C5-156E-42F0-8B91-525FCB4D3D72}" name="Impiegati4" dataDxfId="110"/>
    <tableColumn id="267" xr3:uid="{979A0C69-E3E6-4A8D-8DD9-BEAC1C68F2AD}" name="Operai/intermedi" dataDxfId="109"/>
    <tableColumn id="268" xr3:uid="{73A02884-7E8D-4BF8-A569-13A64A28791E}" name="Obiettivi aziendali Dirigenti" dataDxfId="108"/>
    <tableColumn id="269" xr3:uid="{B67CF0AB-7196-4DDC-B15C-3DA7A7F9BF89}" name="Quadri5" dataDxfId="107"/>
    <tableColumn id="270" xr3:uid="{41B18D52-1660-4B73-8251-A0474206FD1A}" name="Impiegati6" dataDxfId="106"/>
    <tableColumn id="271" xr3:uid="{7B32DE2B-29F5-45AB-8AC5-1C37CBD396DA}" name="Operai/intermedi7" dataDxfId="105"/>
    <tableColumn id="272" xr3:uid="{0698F1D2-D258-4404-BDB0-D1A2C325319E}" name="Obiettivi individuali Dirigenti" dataDxfId="104"/>
    <tableColumn id="273" xr3:uid="{EAC4CCFF-007B-4569-B521-FF34DF2A8D3F}" name="Quadri8" dataDxfId="103"/>
    <tableColumn id="274" xr3:uid="{ECD1BB4A-35A9-4356-95E3-1E2625A28501}" name="Impiegati9" dataDxfId="102"/>
    <tableColumn id="275" xr3:uid="{E6F80571-64FA-4C1E-9FAF-2ED7E37CDD52}" name="Operai/intermedi10" dataDxfId="101"/>
    <tableColumn id="276" xr3:uid="{942708BB-32D9-44F2-A04C-05C04C4ED889}" name="Job evaluation/Classificazione dei ruoli Dirigenti" dataDxfId="100"/>
    <tableColumn id="277" xr3:uid="{EFD6BB23-2C22-4D3F-9A5A-A21109EB7B15}" name="Quadri11" dataDxfId="99"/>
    <tableColumn id="278" xr3:uid="{23F54500-AE74-4717-97A0-4A212D78A411}" name="Impiegati12" dataDxfId="98"/>
    <tableColumn id="279" xr3:uid="{9A16D585-4403-471B-B024-C5CB6DF9C78E}" name="Operai/intermedi13" dataDxfId="97"/>
    <tableColumn id="280" xr3:uid="{B788F45E-347D-4BE1-A5EB-717015B3A2D3}" name="Posizionamento rispetto al mercato di riferimento Dirigenti" dataDxfId="96"/>
    <tableColumn id="281" xr3:uid="{2A4FB858-A3A0-4CCA-B247-6B53DDFA1741}" name="Quadri14" dataDxfId="95"/>
    <tableColumn id="282" xr3:uid="{030AECE8-D70A-4654-A5B6-42941669E41E}" name="Impiegati15" dataDxfId="94"/>
    <tableColumn id="283" xr3:uid="{FC344CE1-5C1A-4986-8062-0C4EA7F6753C}" name="Operai/intermedi16" dataDxfId="93"/>
    <tableColumn id="284" xr3:uid="{7DB909C5-8B0F-495A-8226-3908106A635B}" name="Anzianità di servizio Dirigenti" dataDxfId="92"/>
    <tableColumn id="285" xr3:uid="{8A4CE32F-B9BE-4970-8D23-4186FE529C27}" name="Quadri17" dataDxfId="91"/>
    <tableColumn id="286" xr3:uid="{48C15537-D380-4EAF-8A86-F603F8DC97A6}" name="Impiegati18" dataDxfId="90"/>
    <tableColumn id="287" xr3:uid="{2FE23912-9E9D-4C9B-86DE-DDEFFBA6A7CA}" name="Operai/intermedi19" dataDxfId="89"/>
    <tableColumn id="288" xr3:uid="{61898F7C-4BE9-4593-8140-8C35B266D3D3}" name="Tasso di inflazione Dirigenti" dataDxfId="88"/>
    <tableColumn id="289" xr3:uid="{20343D57-0FC6-4A44-A92D-804417314F59}" name="Quadri20" dataDxfId="87"/>
    <tableColumn id="290" xr3:uid="{F80DFDF9-22FE-4D68-A93F-6D7E3A5ACF8B}" name="Impiegati21" dataDxfId="86"/>
    <tableColumn id="291" xr3:uid="{A67E40DA-6A31-491E-9DC3-78B0570ED491}" name="Operai/intermedi22" dataDxfId="85"/>
    <tableColumn id="292" xr3:uid="{903B9242-9C80-441C-8CD1-7FF8F3D5D767}" name="Altro Dirigenti" dataDxfId="84"/>
    <tableColumn id="293" xr3:uid="{F30BE6E8-7D80-4644-9E38-2BAC46B047A1}" name="Quadri23" dataDxfId="83"/>
    <tableColumn id="294" xr3:uid="{724AD15F-B9CB-40A8-8F7A-4082497A4D17}" name="Impiegati24" dataDxfId="82"/>
    <tableColumn id="295" xr3:uid="{9E2F74D9-A037-402D-AA1D-F1903E1D4027}" name="Operai/intermedi25" dataDxfId="81"/>
    <tableColumn id="296" xr3:uid="{5FA49F1C-AB04-42B5-9A3E-E1A9022BD051}" name="G.3 Quale prevede sarà, nel 2024, l'incremento medio della RAL (Retribuzione Annua Lorda) per ciascuna categoria di dipendenti? Dirigenti" dataDxfId="80">
      <calculatedColumnFormula>'Focus - POLITICHE RETRIBUTIVE'!F26</calculatedColumnFormula>
    </tableColumn>
    <tableColumn id="297" xr3:uid="{1A50EEE5-FF63-4E2E-AB09-5B5D21C8ACA5}" name="Quadri26" dataDxfId="79">
      <calculatedColumnFormula>'Focus - POLITICHE RETRIBUTIVE'!F27</calculatedColumnFormula>
    </tableColumn>
    <tableColumn id="298" xr3:uid="{462B6E42-BD9A-4A54-9BDD-73EC26C53635}" name="Impiegati27" dataDxfId="78">
      <calculatedColumnFormula>'Focus - POLITICHE RETRIBUTIVE'!F28</calculatedColumnFormula>
    </tableColumn>
    <tableColumn id="299" xr3:uid="{21C2E036-BE26-4CD1-8F9B-3E0BF7302C03}" name="Operai/intermedi28" dataDxfId="77">
      <calculatedColumnFormula>'Focus - POLITICHE RETRIBUTIVE'!F29</calculatedColumnFormula>
    </tableColumn>
    <tableColumn id="300" xr3:uid="{AC26405E-F8A4-4D36-8BC6-D1D9C78ACF89}" name="Media Ponderata29" dataDxfId="76"/>
    <tableColumn id="301" xr3:uid="{B189F50C-425C-42CC-AE18-6B9E8730F6F6}" name="Media azienda" dataDxfId="75"/>
    <tableColumn id="302" xr3:uid="{34A0E8E2-5A32-4E4A-8161-54BB0DA7A8EA}" name="G.4 L'impresa riconosce un premio variabile? no" dataDxfId="74"/>
    <tableColumn id="303" xr3:uid="{983B04F7-A28B-40EF-8598-92D9F22351EE}" name="sì, solo premi variabili individuali" dataDxfId="73"/>
    <tableColumn id="304" xr3:uid="{37810515-51AD-4C01-B6E0-E72C0352836A}" name="sì, solo premi variabili collettivi" dataDxfId="72"/>
    <tableColumn id="305" xr3:uid="{3599AEE3-1D65-4273-BCE6-303DEA19DDFF}" name="sì, sia premi variabili collettivi che individuali" dataDxfId="71"/>
    <tableColumn id="306" xr3:uid="{986EDC73-4B2E-4C5E-A7C5-1A71393CF020}" name="G.5 Quali sono gli indicatori (di produttività, redditività, efficienza, qualità o innovazione) sulla base dei quali vengono erogati i premi variabili? Volume della produzione/n. dipendenti" dataDxfId="70"/>
    <tableColumn id="307" xr3:uid="{A7791B3B-5AC0-4589-9B56-3F056484A587}" name="Fatturato o VA di bilancio/n. dipendenti" dataDxfId="69"/>
    <tableColumn id="308" xr3:uid="{E44B538C-8686-480A-A469-813A469FB35E}" name="MOL/VA di bilancio" dataDxfId="68"/>
    <tableColumn id="309" xr3:uid="{1623F268-BB58-44FE-9787-EC71FDE688E6}" name="Indici di soddisfazione del cliente" dataDxfId="67"/>
    <tableColumn id="310" xr3:uid="{23F9A2CF-4897-405C-A2ED-A57D2BF75D79}" name="Diminuzione n. riparazioni, rilavorazioni" dataDxfId="66"/>
    <tableColumn id="311" xr3:uid="{4DF0E62A-0EEA-47A8-BC8E-C55E85A88599}" name="Riduzione degli scarti di lavorazione" dataDxfId="65"/>
    <tableColumn id="312" xr3:uid="{DBBF58ED-6FC6-44BC-AE5C-2497F95B55D6}" name="Percentuale di rispetto dei tempi di consegna" dataDxfId="64"/>
    <tableColumn id="313" xr3:uid="{BC7C5F2B-60A2-48F8-9628-19A2A580AEB7}" name="Rispetto previsioni di avanzamento lavori" dataDxfId="63"/>
    <tableColumn id="314" xr3:uid="{1BA4ED21-6F78-4AD6-A120-03464897588D}" name="Modifiche organizzazione del lavoro" dataDxfId="62"/>
    <tableColumn id="315" xr3:uid="{5D5E734D-D7C3-41F5-960D-585B9F7EFBD0}" name="Lavoro agile (smart working)" dataDxfId="61"/>
    <tableColumn id="316" xr3:uid="{E36D2AB7-167D-43BB-932C-F19A403D4CA3}" name="Modifiche ai regimi di orario" dataDxfId="60"/>
    <tableColumn id="317" xr3:uid="{4B82DDCF-5DE3-43EF-A70C-56A099E64CC3}" name="Rapporto costi effettivi/costi previsti" dataDxfId="59"/>
    <tableColumn id="318" xr3:uid="{4BBFDD56-DE06-4656-853E-89E99B61FF38}" name="Riduzione assenteismo" dataDxfId="58"/>
    <tableColumn id="319" xr3:uid="{B5273814-16F3-4E9E-A4B9-980456FEAE4D}" name="Numero brevetti depositati" dataDxfId="57"/>
    <tableColumn id="320" xr3:uid="{AB508CED-7B78-41BF-A99E-DC8809653CD4}" name="Riduzione tempi sviluppo nuovi prodotti" dataDxfId="56"/>
    <tableColumn id="321" xr3:uid="{17D44A0F-8431-4EED-93BF-C52D33BD4F67}" name="Riduzione dei consumi energetici" dataDxfId="55"/>
    <tableColumn id="322" xr3:uid="{FA0CD00E-C4C8-47DB-B875-8C58AC46FD51}" name="Riduzione numero infortuni" dataDxfId="54"/>
    <tableColumn id="323" xr3:uid="{662250C1-AE96-4733-9F31-EF6772DAE5B9}" name="Riduzione tempi di attraversamento interni lavorazione" dataDxfId="53"/>
    <tableColumn id="324" xr3:uid="{EBA8F92C-85C1-446F-9EFC-43EAE547F5FD}" name="Riduzione tempi di commessa" dataDxfId="52"/>
    <tableColumn id="325" xr3:uid="{6F02DC98-9D72-4D29-B3C6-68732D43367C}" name="Altro (specificare)30" dataDxfId="51"/>
    <tableColumn id="326" xr3:uid="{3B91DB1C-AFD4-470A-A4C3-9FCDA6523658}" name="Triennale " dataDxfId="50"/>
    <tableColumn id="327" xr3:uid="{87BB53A7-D6E1-429B-852B-70D639421970}" name="Magistrale Umanistica (lettere, filosofia, ecc.)" dataDxfId="49"/>
    <tableColumn id="328" xr3:uid="{1BB4E836-44CA-475E-A1B6-507C83454568}" name="Economico-giuridiche (Economia e commercio, Giurisprudenza, ecc.)" dataDxfId="48"/>
    <tableColumn id="329" xr3:uid="{65F6861E-1839-4906-8DCF-D1749543A43A}" name="Tecnico-Scientifiche (Ingegneria, Matematica, ecc.)" dataDxfId="47"/>
    <tableColumn id="330" xr3:uid="{0DDB99B5-2BF5-4968-81AC-F58A65EDCA49}" name="G.7 Qual è indicativamente la percentuale di incremento dopo il primo anno? " dataDxfId="46"/>
    <tableColumn id="331" xr3:uid="{9EAAE9D7-642C-4824-8D0C-D21CF388D428}" name="G.8 Nel 2024 l'azienda ha avuto stagisti? No" dataDxfId="45"/>
    <tableColumn id="332" xr3:uid="{3FC81574-48AC-4AD2-AE1C-05BEDFF6F293}" name="Sì31" dataDxfId="44"/>
    <tableColumn id="333" xr3:uid="{D7F9D2F5-5CBC-407A-85D8-EECD23E40723}" name="G.8 Se sì, con quale rimborso mensile medio in caso di tirocini extracurriculari? " dataDxfId="43">
      <calculatedColumnFormula>'Focus - POLITICHE RETRIBUTIVE'!F85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3.xml"/><Relationship Id="rId18" Type="http://schemas.openxmlformats.org/officeDocument/2006/relationships/ctrlProp" Target="../ctrlProps/ctrlProp98.xml"/><Relationship Id="rId26" Type="http://schemas.openxmlformats.org/officeDocument/2006/relationships/ctrlProp" Target="../ctrlProps/ctrlProp106.xml"/><Relationship Id="rId39" Type="http://schemas.openxmlformats.org/officeDocument/2006/relationships/ctrlProp" Target="../ctrlProps/ctrlProp119.xml"/><Relationship Id="rId21" Type="http://schemas.openxmlformats.org/officeDocument/2006/relationships/ctrlProp" Target="../ctrlProps/ctrlProp101.xml"/><Relationship Id="rId34" Type="http://schemas.openxmlformats.org/officeDocument/2006/relationships/ctrlProp" Target="../ctrlProps/ctrlProp114.xml"/><Relationship Id="rId42" Type="http://schemas.openxmlformats.org/officeDocument/2006/relationships/ctrlProp" Target="../ctrlProps/ctrlProp122.xml"/><Relationship Id="rId47" Type="http://schemas.openxmlformats.org/officeDocument/2006/relationships/ctrlProp" Target="../ctrlProps/ctrlProp127.xml"/><Relationship Id="rId50" Type="http://schemas.openxmlformats.org/officeDocument/2006/relationships/ctrlProp" Target="../ctrlProps/ctrlProp130.xml"/><Relationship Id="rId55" Type="http://schemas.openxmlformats.org/officeDocument/2006/relationships/ctrlProp" Target="../ctrlProps/ctrlProp135.xml"/><Relationship Id="rId7" Type="http://schemas.openxmlformats.org/officeDocument/2006/relationships/ctrlProp" Target="../ctrlProps/ctrlProp87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96.xml"/><Relationship Id="rId29" Type="http://schemas.openxmlformats.org/officeDocument/2006/relationships/ctrlProp" Target="../ctrlProps/ctrlProp109.xml"/><Relationship Id="rId11" Type="http://schemas.openxmlformats.org/officeDocument/2006/relationships/ctrlProp" Target="../ctrlProps/ctrlProp91.xml"/><Relationship Id="rId24" Type="http://schemas.openxmlformats.org/officeDocument/2006/relationships/ctrlProp" Target="../ctrlProps/ctrlProp104.xml"/><Relationship Id="rId32" Type="http://schemas.openxmlformats.org/officeDocument/2006/relationships/ctrlProp" Target="../ctrlProps/ctrlProp112.xml"/><Relationship Id="rId37" Type="http://schemas.openxmlformats.org/officeDocument/2006/relationships/ctrlProp" Target="../ctrlProps/ctrlProp117.xml"/><Relationship Id="rId40" Type="http://schemas.openxmlformats.org/officeDocument/2006/relationships/ctrlProp" Target="../ctrlProps/ctrlProp120.xml"/><Relationship Id="rId45" Type="http://schemas.openxmlformats.org/officeDocument/2006/relationships/ctrlProp" Target="../ctrlProps/ctrlProp125.xml"/><Relationship Id="rId53" Type="http://schemas.openxmlformats.org/officeDocument/2006/relationships/ctrlProp" Target="../ctrlProps/ctrlProp133.xml"/><Relationship Id="rId58" Type="http://schemas.openxmlformats.org/officeDocument/2006/relationships/ctrlProp" Target="../ctrlProps/ctrlProp138.xml"/><Relationship Id="rId5" Type="http://schemas.openxmlformats.org/officeDocument/2006/relationships/ctrlProp" Target="../ctrlProps/ctrlProp85.xml"/><Relationship Id="rId61" Type="http://schemas.openxmlformats.org/officeDocument/2006/relationships/ctrlProp" Target="../ctrlProps/ctrlProp141.xml"/><Relationship Id="rId19" Type="http://schemas.openxmlformats.org/officeDocument/2006/relationships/ctrlProp" Target="../ctrlProps/ctrlProp99.xml"/><Relationship Id="rId14" Type="http://schemas.openxmlformats.org/officeDocument/2006/relationships/ctrlProp" Target="../ctrlProps/ctrlProp94.xml"/><Relationship Id="rId22" Type="http://schemas.openxmlformats.org/officeDocument/2006/relationships/ctrlProp" Target="../ctrlProps/ctrlProp102.xml"/><Relationship Id="rId27" Type="http://schemas.openxmlformats.org/officeDocument/2006/relationships/ctrlProp" Target="../ctrlProps/ctrlProp107.xml"/><Relationship Id="rId30" Type="http://schemas.openxmlformats.org/officeDocument/2006/relationships/ctrlProp" Target="../ctrlProps/ctrlProp110.xml"/><Relationship Id="rId35" Type="http://schemas.openxmlformats.org/officeDocument/2006/relationships/ctrlProp" Target="../ctrlProps/ctrlProp115.xml"/><Relationship Id="rId43" Type="http://schemas.openxmlformats.org/officeDocument/2006/relationships/ctrlProp" Target="../ctrlProps/ctrlProp123.xml"/><Relationship Id="rId48" Type="http://schemas.openxmlformats.org/officeDocument/2006/relationships/ctrlProp" Target="../ctrlProps/ctrlProp128.xml"/><Relationship Id="rId56" Type="http://schemas.openxmlformats.org/officeDocument/2006/relationships/ctrlProp" Target="../ctrlProps/ctrlProp136.xml"/><Relationship Id="rId8" Type="http://schemas.openxmlformats.org/officeDocument/2006/relationships/ctrlProp" Target="../ctrlProps/ctrlProp88.xml"/><Relationship Id="rId51" Type="http://schemas.openxmlformats.org/officeDocument/2006/relationships/ctrlProp" Target="../ctrlProps/ctrlProp131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92.xml"/><Relationship Id="rId17" Type="http://schemas.openxmlformats.org/officeDocument/2006/relationships/ctrlProp" Target="../ctrlProps/ctrlProp97.xml"/><Relationship Id="rId25" Type="http://schemas.openxmlformats.org/officeDocument/2006/relationships/ctrlProp" Target="../ctrlProps/ctrlProp105.xml"/><Relationship Id="rId33" Type="http://schemas.openxmlformats.org/officeDocument/2006/relationships/ctrlProp" Target="../ctrlProps/ctrlProp113.xml"/><Relationship Id="rId38" Type="http://schemas.openxmlformats.org/officeDocument/2006/relationships/ctrlProp" Target="../ctrlProps/ctrlProp118.xml"/><Relationship Id="rId46" Type="http://schemas.openxmlformats.org/officeDocument/2006/relationships/ctrlProp" Target="../ctrlProps/ctrlProp126.xml"/><Relationship Id="rId59" Type="http://schemas.openxmlformats.org/officeDocument/2006/relationships/ctrlProp" Target="../ctrlProps/ctrlProp139.xml"/><Relationship Id="rId20" Type="http://schemas.openxmlformats.org/officeDocument/2006/relationships/ctrlProp" Target="../ctrlProps/ctrlProp100.xml"/><Relationship Id="rId41" Type="http://schemas.openxmlformats.org/officeDocument/2006/relationships/ctrlProp" Target="../ctrlProps/ctrlProp121.xml"/><Relationship Id="rId54" Type="http://schemas.openxmlformats.org/officeDocument/2006/relationships/ctrlProp" Target="../ctrlProps/ctrlProp134.xml"/><Relationship Id="rId62" Type="http://schemas.openxmlformats.org/officeDocument/2006/relationships/ctrlProp" Target="../ctrlProps/ctrlProp14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6.xml"/><Relationship Id="rId15" Type="http://schemas.openxmlformats.org/officeDocument/2006/relationships/ctrlProp" Target="../ctrlProps/ctrlProp95.xml"/><Relationship Id="rId23" Type="http://schemas.openxmlformats.org/officeDocument/2006/relationships/ctrlProp" Target="../ctrlProps/ctrlProp103.xml"/><Relationship Id="rId28" Type="http://schemas.openxmlformats.org/officeDocument/2006/relationships/ctrlProp" Target="../ctrlProps/ctrlProp108.xml"/><Relationship Id="rId36" Type="http://schemas.openxmlformats.org/officeDocument/2006/relationships/ctrlProp" Target="../ctrlProps/ctrlProp116.xml"/><Relationship Id="rId49" Type="http://schemas.openxmlformats.org/officeDocument/2006/relationships/ctrlProp" Target="../ctrlProps/ctrlProp129.xml"/><Relationship Id="rId57" Type="http://schemas.openxmlformats.org/officeDocument/2006/relationships/ctrlProp" Target="../ctrlProps/ctrlProp137.xml"/><Relationship Id="rId10" Type="http://schemas.openxmlformats.org/officeDocument/2006/relationships/ctrlProp" Target="../ctrlProps/ctrlProp90.xml"/><Relationship Id="rId31" Type="http://schemas.openxmlformats.org/officeDocument/2006/relationships/ctrlProp" Target="../ctrlProps/ctrlProp111.xml"/><Relationship Id="rId44" Type="http://schemas.openxmlformats.org/officeDocument/2006/relationships/ctrlProp" Target="../ctrlProps/ctrlProp124.xml"/><Relationship Id="rId52" Type="http://schemas.openxmlformats.org/officeDocument/2006/relationships/ctrlProp" Target="../ctrlProps/ctrlProp132.xml"/><Relationship Id="rId60" Type="http://schemas.openxmlformats.org/officeDocument/2006/relationships/ctrlProp" Target="../ctrlProps/ctrlProp140.xml"/><Relationship Id="rId4" Type="http://schemas.openxmlformats.org/officeDocument/2006/relationships/ctrlProp" Target="../ctrlProps/ctrlProp84.xml"/><Relationship Id="rId9" Type="http://schemas.openxmlformats.org/officeDocument/2006/relationships/ctrlProp" Target="../ctrlProps/ctrlProp8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3">
    <pageSetUpPr fitToPage="1"/>
  </sheetPr>
  <dimension ref="A1:AD461"/>
  <sheetViews>
    <sheetView showGridLines="0" tabSelected="1" topLeftCell="A10" zoomScaleNormal="100" zoomScaleSheetLayoutView="70" workbookViewId="0">
      <selection activeCell="F17" sqref="F17:K17"/>
    </sheetView>
  </sheetViews>
  <sheetFormatPr defaultColWidth="0" defaultRowHeight="20.100000000000001" customHeight="1" zeroHeight="1"/>
  <cols>
    <col min="1" max="1" width="9.85546875" style="70" customWidth="1"/>
    <col min="2" max="3" width="10.85546875" style="70" customWidth="1"/>
    <col min="4" max="4" width="10.140625" style="70" customWidth="1"/>
    <col min="5" max="5" width="15.5703125" style="70" customWidth="1"/>
    <col min="6" max="6" width="16.5703125" style="70" customWidth="1"/>
    <col min="7" max="7" width="11.140625" style="70" customWidth="1"/>
    <col min="8" max="8" width="9.140625" style="70" customWidth="1"/>
    <col min="9" max="9" width="11.140625" style="70" customWidth="1"/>
    <col min="10" max="10" width="9.5703125" style="70" customWidth="1"/>
    <col min="11" max="11" width="12.42578125" style="70" customWidth="1"/>
    <col min="12" max="12" width="24.85546875" style="30" customWidth="1"/>
    <col min="13" max="13" width="12.5703125" style="30" customWidth="1"/>
    <col min="14" max="18" width="12.5703125" style="47" hidden="1" customWidth="1"/>
    <col min="19" max="30" width="0" style="70" hidden="1" customWidth="1"/>
    <col min="31" max="16384" width="12.5703125" style="70" hidden="1"/>
  </cols>
  <sheetData>
    <row r="1" spans="1:23" s="63" customFormat="1" ht="20.100000000000001" customHeight="1">
      <c r="A1" s="597"/>
      <c r="B1" s="597"/>
      <c r="C1" s="598" t="s">
        <v>681</v>
      </c>
      <c r="D1" s="598"/>
      <c r="E1" s="598"/>
      <c r="F1" s="598"/>
      <c r="G1" s="598"/>
      <c r="H1" s="598"/>
      <c r="I1" s="598"/>
      <c r="J1" s="598"/>
      <c r="K1" s="598"/>
      <c r="L1" s="22" t="s">
        <v>0</v>
      </c>
      <c r="M1" s="59"/>
      <c r="N1" s="72"/>
    </row>
    <row r="2" spans="1:23" s="63" customFormat="1" ht="20.100000000000001" customHeight="1">
      <c r="A2" s="597"/>
      <c r="B2" s="597"/>
      <c r="C2" s="598"/>
      <c r="D2" s="598"/>
      <c r="E2" s="598"/>
      <c r="F2" s="598"/>
      <c r="G2" s="598"/>
      <c r="H2" s="598"/>
      <c r="I2" s="598"/>
      <c r="J2" s="598"/>
      <c r="K2" s="598"/>
      <c r="L2" s="23"/>
      <c r="M2" s="60"/>
      <c r="N2" s="72"/>
    </row>
    <row r="3" spans="1:23" s="63" customFormat="1" ht="20.100000000000001" customHeight="1">
      <c r="A3" s="597"/>
      <c r="B3" s="597"/>
      <c r="C3" s="598"/>
      <c r="D3" s="598"/>
      <c r="E3" s="598"/>
      <c r="F3" s="598"/>
      <c r="G3" s="598"/>
      <c r="H3" s="598"/>
      <c r="I3" s="598"/>
      <c r="J3" s="598"/>
      <c r="K3" s="598"/>
      <c r="L3" s="23"/>
      <c r="M3" s="60"/>
      <c r="N3" s="72"/>
      <c r="O3" s="73"/>
    </row>
    <row r="4" spans="1:23" s="63" customFormat="1" ht="20.100000000000001" customHeight="1">
      <c r="A4" s="74"/>
      <c r="B4" s="74"/>
      <c r="C4" s="74"/>
      <c r="D4" s="74"/>
      <c r="E4" s="74"/>
      <c r="F4" s="74"/>
      <c r="G4" s="74"/>
      <c r="H4" s="74"/>
      <c r="I4" s="72"/>
      <c r="J4" s="74"/>
      <c r="K4" s="74"/>
      <c r="L4" s="24"/>
      <c r="M4" s="25"/>
      <c r="N4" s="72"/>
    </row>
    <row r="5" spans="1:23" s="63" customFormat="1" ht="20.100000000000001" customHeight="1">
      <c r="A5" s="74"/>
      <c r="B5" s="74"/>
      <c r="C5" s="599" t="s">
        <v>1</v>
      </c>
      <c r="D5" s="599"/>
      <c r="E5" s="599"/>
      <c r="F5" s="599"/>
      <c r="G5" s="74"/>
      <c r="H5" s="74"/>
      <c r="I5" s="72"/>
      <c r="J5" s="74"/>
      <c r="K5" s="74"/>
      <c r="L5" s="25"/>
      <c r="M5" s="25"/>
      <c r="N5" s="72"/>
    </row>
    <row r="6" spans="1:23" s="63" customFormat="1" ht="20.100000000000001" customHeight="1">
      <c r="A6" s="74"/>
      <c r="B6" s="74"/>
      <c r="C6" s="74"/>
      <c r="D6" s="74"/>
      <c r="E6" s="74"/>
      <c r="F6" s="74"/>
      <c r="G6" s="74"/>
      <c r="H6" s="600"/>
      <c r="I6" s="600"/>
      <c r="J6" s="600"/>
      <c r="K6" s="75"/>
      <c r="L6" s="24"/>
      <c r="M6" s="61"/>
      <c r="N6" s="76"/>
      <c r="O6" s="74"/>
      <c r="W6" s="73"/>
    </row>
    <row r="7" spans="1:23" s="63" customFormat="1" ht="20.100000000000001" customHeight="1">
      <c r="A7" s="74"/>
      <c r="B7" s="74"/>
      <c r="C7" s="74"/>
      <c r="D7" s="74"/>
      <c r="E7" s="74"/>
      <c r="F7" s="74"/>
      <c r="G7" s="74"/>
      <c r="H7" s="77"/>
      <c r="J7" s="77"/>
      <c r="K7" s="74"/>
      <c r="L7" s="25"/>
      <c r="M7" s="25"/>
      <c r="N7" s="72"/>
      <c r="W7" s="73"/>
    </row>
    <row r="8" spans="1:23" s="72" customFormat="1" ht="20.100000000000001" customHeight="1">
      <c r="A8" s="600" t="s">
        <v>2</v>
      </c>
      <c r="B8" s="600"/>
      <c r="C8" s="600"/>
      <c r="D8" s="601"/>
      <c r="E8" s="601"/>
      <c r="F8" s="601"/>
      <c r="G8" s="601"/>
      <c r="H8" s="601"/>
      <c r="I8" s="601"/>
      <c r="J8" s="601"/>
      <c r="K8" s="601"/>
      <c r="L8" s="26"/>
      <c r="M8" s="50"/>
      <c r="N8" s="74"/>
      <c r="O8" s="74"/>
    </row>
    <row r="9" spans="1:23" s="72" customFormat="1" ht="20.100000000000001" customHeight="1">
      <c r="A9" s="74"/>
      <c r="B9" s="74"/>
      <c r="C9" s="74"/>
      <c r="D9" s="74"/>
      <c r="E9" s="74"/>
      <c r="F9" s="74"/>
      <c r="G9" s="74"/>
      <c r="H9" s="74"/>
      <c r="J9" s="74"/>
      <c r="K9" s="74"/>
      <c r="L9" s="26"/>
      <c r="M9" s="50"/>
      <c r="N9" s="74"/>
      <c r="O9" s="74"/>
    </row>
    <row r="10" spans="1:23" s="72" customFormat="1" ht="20.100000000000001" customHeight="1">
      <c r="A10" s="74" t="s">
        <v>3</v>
      </c>
      <c r="B10" s="602"/>
      <c r="C10" s="601"/>
      <c r="D10" s="601"/>
      <c r="E10" s="601"/>
      <c r="F10" s="601"/>
      <c r="G10" s="601"/>
      <c r="H10" s="601"/>
      <c r="I10" s="601"/>
      <c r="J10" s="601"/>
      <c r="K10" s="601"/>
      <c r="L10" s="52" t="str">
        <f>+IF(B10="","Compilare E-mail","")</f>
        <v>Compilare E-mail</v>
      </c>
      <c r="M10" s="28"/>
      <c r="N10" s="74"/>
      <c r="O10" s="74"/>
    </row>
    <row r="11" spans="1:23" s="72" customFormat="1" ht="20.100000000000001" customHeight="1">
      <c r="B11" s="78"/>
      <c r="C11" s="78"/>
      <c r="D11" s="78"/>
      <c r="E11" s="78"/>
      <c r="F11" s="74"/>
      <c r="G11" s="76"/>
      <c r="H11" s="76"/>
      <c r="J11" s="74"/>
      <c r="K11" s="74"/>
      <c r="L11" s="53"/>
      <c r="M11" s="62"/>
      <c r="N11" s="74"/>
      <c r="O11" s="74"/>
      <c r="S11" s="63"/>
      <c r="T11" s="63"/>
      <c r="U11" s="73"/>
      <c r="V11" s="73"/>
    </row>
    <row r="12" spans="1:23" s="63" customFormat="1" ht="20.100000000000001" customHeight="1">
      <c r="A12" s="610" t="s">
        <v>590</v>
      </c>
      <c r="B12" s="610"/>
      <c r="C12" s="610"/>
      <c r="D12" s="610"/>
      <c r="E12" s="610"/>
      <c r="F12" s="610"/>
      <c r="G12" s="610"/>
      <c r="H12" s="610"/>
      <c r="I12" s="610"/>
      <c r="J12" s="610"/>
      <c r="K12" s="610"/>
      <c r="L12" s="54"/>
      <c r="M12" s="25"/>
      <c r="N12" s="72"/>
      <c r="U12" s="73"/>
      <c r="V12" s="73"/>
    </row>
    <row r="13" spans="1:23" s="82" customFormat="1" ht="18" hidden="1" customHeight="1">
      <c r="A13" s="79">
        <v>1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54"/>
      <c r="M13" s="27"/>
      <c r="N13" s="81"/>
      <c r="U13" s="47"/>
      <c r="V13" s="47"/>
    </row>
    <row r="14" spans="1:23" s="63" customFormat="1" ht="20.100000000000001" customHeight="1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54"/>
      <c r="M14" s="28"/>
      <c r="N14" s="74"/>
      <c r="O14" s="83"/>
      <c r="U14" s="73"/>
    </row>
    <row r="15" spans="1:23" s="63" customFormat="1" ht="20.100000000000001" customHeight="1">
      <c r="A15" s="576" t="s">
        <v>4</v>
      </c>
      <c r="B15" s="576"/>
      <c r="C15" s="576"/>
      <c r="D15" s="576"/>
      <c r="E15" s="576"/>
      <c r="F15" s="601"/>
      <c r="G15" s="601"/>
      <c r="H15" s="601"/>
      <c r="I15" s="601"/>
      <c r="J15" s="601"/>
      <c r="K15" s="601"/>
      <c r="L15" s="40" t="str">
        <f>+IF(F15="","Compilare denominazione impresa","")</f>
        <v>Compilare denominazione impresa</v>
      </c>
      <c r="M15" s="28"/>
      <c r="N15" s="72"/>
      <c r="U15" s="73"/>
      <c r="V15" s="73"/>
    </row>
    <row r="16" spans="1:23" s="63" customFormat="1" ht="20.100000000000001" customHeight="1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54"/>
      <c r="M16" s="25"/>
      <c r="N16" s="72"/>
      <c r="U16" s="73"/>
    </row>
    <row r="17" spans="1:22" s="63" customFormat="1" ht="20.100000000000001" customHeight="1">
      <c r="A17" s="576" t="s">
        <v>5</v>
      </c>
      <c r="B17" s="576"/>
      <c r="C17" s="576"/>
      <c r="D17" s="576"/>
      <c r="E17" s="576"/>
      <c r="F17" s="601" t="s">
        <v>1155</v>
      </c>
      <c r="G17" s="601"/>
      <c r="H17" s="601"/>
      <c r="I17" s="601"/>
      <c r="J17" s="601"/>
      <c r="K17" s="601"/>
      <c r="L17" s="40" t="str">
        <f>+IF(F17="","Compilare Associazione","")</f>
        <v/>
      </c>
      <c r="M17" s="28"/>
      <c r="N17" s="72"/>
      <c r="U17" s="73"/>
      <c r="V17" s="73"/>
    </row>
    <row r="18" spans="1:22" s="63" customFormat="1" ht="20.100000000000001" customHeight="1">
      <c r="A18" s="72"/>
      <c r="B18" s="72"/>
      <c r="C18" s="72"/>
      <c r="D18" s="72"/>
      <c r="E18" s="72"/>
      <c r="F18" s="72"/>
      <c r="G18" s="72"/>
      <c r="H18" s="72"/>
      <c r="I18" s="72"/>
      <c r="J18" s="74"/>
      <c r="K18" s="72"/>
      <c r="L18" s="40" t="str">
        <f>+IF(C19="","Compilare Partita IVA",IF(LEN(C19)&gt;11,"Partita IVA oltre 11 caratteri?",""))</f>
        <v>Compilare Partita IVA</v>
      </c>
      <c r="M18" s="44"/>
      <c r="N18" s="72"/>
      <c r="P18" s="541"/>
      <c r="Q18" s="541"/>
      <c r="R18" s="541"/>
      <c r="S18" s="84"/>
      <c r="U18" s="73"/>
      <c r="V18" s="73"/>
    </row>
    <row r="19" spans="1:22" ht="20.100000000000001" customHeight="1">
      <c r="A19" s="576" t="s">
        <v>6</v>
      </c>
      <c r="B19" s="576"/>
      <c r="C19" s="577"/>
      <c r="D19" s="577"/>
      <c r="E19" s="577"/>
      <c r="F19" s="578" t="s">
        <v>584</v>
      </c>
      <c r="G19" s="578"/>
      <c r="H19" s="578"/>
      <c r="I19" s="85"/>
      <c r="J19" s="310">
        <v>1</v>
      </c>
      <c r="K19" s="298"/>
      <c r="L19" s="40" t="str">
        <f>+IF(J19=1,"Scegliere CCNL principale","")</f>
        <v>Scegliere CCNL principale</v>
      </c>
      <c r="M19" s="28"/>
      <c r="N19" s="84">
        <f>IF(NOT(J19=""),VLOOKUP(J19,ccnl!A2:C82,3,FALSE),"0")</f>
        <v>0</v>
      </c>
      <c r="O19" s="84"/>
      <c r="P19" s="541"/>
      <c r="Q19" s="541"/>
      <c r="R19" s="541"/>
      <c r="T19" s="63"/>
      <c r="U19" s="73"/>
      <c r="V19" s="73"/>
    </row>
    <row r="20" spans="1:22" ht="20.100000000000001" customHeight="1">
      <c r="F20" s="69"/>
      <c r="G20" s="69"/>
      <c r="H20" s="69"/>
      <c r="I20" s="69"/>
      <c r="J20" s="69"/>
      <c r="K20" s="69"/>
      <c r="L20" s="55"/>
      <c r="M20" s="29"/>
      <c r="N20" s="72"/>
      <c r="O20" s="63"/>
      <c r="P20" s="63"/>
      <c r="Q20" s="63"/>
      <c r="R20" s="63"/>
      <c r="S20" s="63"/>
      <c r="T20" s="63"/>
      <c r="U20" s="63"/>
      <c r="V20" s="73"/>
    </row>
    <row r="21" spans="1:22" ht="20.100000000000001" customHeight="1">
      <c r="A21" s="86" t="s">
        <v>422</v>
      </c>
      <c r="F21" s="86"/>
      <c r="G21" s="86"/>
      <c r="H21" s="86"/>
      <c r="J21" s="311">
        <v>1</v>
      </c>
      <c r="L21" s="40" t="str">
        <f>+IF(J21=1,"Scegliere settore Ateco 2025 principale","")</f>
        <v>Scegliere settore Ateco 2025 principale</v>
      </c>
      <c r="M21" s="28"/>
      <c r="N21" s="368">
        <f>IF(NOT(J21=""),VLOOKUP(J21,ateco_2025_2digit!A2:C89,3,FALSE),"0")</f>
        <v>0</v>
      </c>
      <c r="P21" s="366"/>
      <c r="R21" s="63"/>
      <c r="S21" s="63"/>
      <c r="T21" s="63"/>
      <c r="U21" s="73"/>
      <c r="V21" s="73"/>
    </row>
    <row r="22" spans="1:22" ht="20.100000000000001" customHeight="1">
      <c r="L22" s="37"/>
      <c r="R22" s="63"/>
      <c r="S22" s="63"/>
      <c r="T22" s="63"/>
      <c r="U22" s="73"/>
      <c r="V22" s="73"/>
    </row>
    <row r="23" spans="1:22" s="91" customFormat="1" ht="20.100000000000001" customHeight="1">
      <c r="A23" s="611" t="s">
        <v>7</v>
      </c>
      <c r="B23" s="611"/>
      <c r="C23" s="611"/>
      <c r="D23" s="611"/>
      <c r="E23" s="611"/>
      <c r="F23" s="611"/>
      <c r="G23" s="87"/>
      <c r="H23" s="88" t="s">
        <v>8</v>
      </c>
      <c r="I23" s="312" t="b">
        <v>0</v>
      </c>
      <c r="J23" s="88" t="s">
        <v>9</v>
      </c>
      <c r="K23" s="312" t="b">
        <v>0</v>
      </c>
      <c r="L23" s="37" t="str">
        <f>IF(P23+Q23&gt;1,"Scegliere una sola opzione","")</f>
        <v/>
      </c>
      <c r="M23" s="37"/>
      <c r="N23" s="89">
        <f>+IF(I23=TRUE,1,0)</f>
        <v>0</v>
      </c>
      <c r="O23" s="89">
        <f>+IF(K23=TRUE,1,0)</f>
        <v>0</v>
      </c>
      <c r="P23" s="90">
        <f>N23*1</f>
        <v>0</v>
      </c>
      <c r="Q23" s="90">
        <f>O23*1</f>
        <v>0</v>
      </c>
    </row>
    <row r="24" spans="1:22" s="63" customFormat="1" ht="20.100000000000001" customHeight="1">
      <c r="L24" s="40"/>
      <c r="N24" s="72"/>
      <c r="R24" s="72"/>
    </row>
    <row r="25" spans="1:22" ht="20.100000000000001" customHeight="1">
      <c r="A25" s="92" t="s">
        <v>10</v>
      </c>
      <c r="B25" s="92"/>
      <c r="C25" s="92"/>
      <c r="D25" s="92"/>
      <c r="E25" s="92"/>
      <c r="F25" s="92"/>
      <c r="G25" s="92"/>
      <c r="H25" s="92"/>
      <c r="I25" s="72"/>
      <c r="J25" s="72"/>
      <c r="K25" s="72"/>
      <c r="L25" s="31" t="str">
        <f>IF(NOT(N27=1),IF(NOT(N29=1),"Compilare A.6",""),IF(NOT(N29=1),"","Attenzione compilare solo un'opzione!"))</f>
        <v>Compilare A.6</v>
      </c>
      <c r="M25" s="58"/>
      <c r="N25" s="72"/>
      <c r="O25" s="63"/>
      <c r="P25" s="72"/>
      <c r="Q25" s="72"/>
    </row>
    <row r="26" spans="1:22" ht="20.100000000000001" customHeight="1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37"/>
      <c r="M26" s="35"/>
      <c r="Q26" s="93"/>
    </row>
    <row r="27" spans="1:22" ht="20.100000000000001" customHeight="1">
      <c r="B27" s="94" t="str">
        <f>IF(P23=1,"l'unica sede","tutta l'impresa a livello nazionale")</f>
        <v>tutta l'impresa a livello nazionale</v>
      </c>
      <c r="C27" s="94"/>
      <c r="D27" s="94"/>
      <c r="E27" s="312" t="b">
        <v>0</v>
      </c>
      <c r="H27" s="72" t="s">
        <v>11</v>
      </c>
      <c r="K27" s="312">
        <v>1</v>
      </c>
      <c r="L27" s="31" t="str">
        <f>IF(AND(P23=1,Q23=0),IF(N27=1,IF(O27&gt;0,"","Scegliere Provincia dell'unica sede"),IF(O27&gt;0,"Attenzione A.6!","")),IF(AND(P23=0,Q23=1),IF(N27=1,IF(O27&gt;0,"","Scegliere Provincia della sede principale"),IF(O27&gt;0,"Attenzione A.6!","")),""))</f>
        <v/>
      </c>
      <c r="M27" s="25"/>
      <c r="N27" s="84">
        <f>+IF(E27=TRUE,1,0)</f>
        <v>0</v>
      </c>
      <c r="O27" s="84">
        <f>+IF(NOT(K27=""),VLOOKUP(K27,provincia!A1:C108,3,FALSE),0)</f>
        <v>0</v>
      </c>
      <c r="P27" s="95">
        <f>N27*1</f>
        <v>0</v>
      </c>
      <c r="Q27" s="93"/>
    </row>
    <row r="28" spans="1:22" ht="20.100000000000001" customHeight="1">
      <c r="B28" s="72"/>
      <c r="C28" s="72"/>
      <c r="D28" s="72"/>
      <c r="E28" s="85"/>
      <c r="H28" s="72"/>
      <c r="K28" s="85"/>
      <c r="L28" s="37"/>
      <c r="M28" s="35"/>
      <c r="N28" s="72"/>
      <c r="O28" s="72"/>
      <c r="P28" s="96"/>
      <c r="Q28" s="93"/>
    </row>
    <row r="29" spans="1:22" ht="20.100000000000001" customHeight="1">
      <c r="B29" s="94" t="s">
        <v>12</v>
      </c>
      <c r="C29" s="94"/>
      <c r="D29" s="72"/>
      <c r="E29" s="312" t="b">
        <v>0</v>
      </c>
      <c r="H29" s="299" t="s">
        <v>11</v>
      </c>
      <c r="K29" s="312">
        <v>1</v>
      </c>
      <c r="L29" s="31" t="str">
        <f>IF(OR(AND(N23=1,P29=1),AND(N23=0,O23=0,P29=1)),"Attenzione A.5!",IF(P29=1,IF(O29&gt;"0","","Scegliere Provincia dell'unità locale"),IF(AND(P29=0,O29&gt;"0"),"Attenzione A.6!","")))</f>
        <v/>
      </c>
      <c r="N29" s="84">
        <f>+IF(E29=TRUE,1,0)</f>
        <v>0</v>
      </c>
      <c r="O29" s="84">
        <f>IF(NOT(K29=""),VLOOKUP(K29,provincia!A1:C108,3,FALSE),0)</f>
        <v>0</v>
      </c>
      <c r="P29" s="95">
        <f>N29*1</f>
        <v>0</v>
      </c>
      <c r="Q29" s="93"/>
    </row>
    <row r="30" spans="1:22" ht="20.100000000000001" customHeight="1">
      <c r="P30" s="93"/>
      <c r="Q30" s="93"/>
    </row>
    <row r="31" spans="1:22" s="63" customFormat="1" ht="20.100000000000001" customHeight="1">
      <c r="A31" s="596"/>
      <c r="B31" s="596"/>
      <c r="C31" s="596"/>
      <c r="D31" s="596"/>
      <c r="E31" s="596"/>
      <c r="F31" s="596"/>
      <c r="G31" s="596"/>
      <c r="H31" s="596"/>
      <c r="I31" s="596"/>
      <c r="J31" s="596"/>
      <c r="K31" s="596"/>
      <c r="L31" s="32"/>
      <c r="M31" s="35"/>
      <c r="N31" s="74"/>
      <c r="O31" s="83"/>
    </row>
    <row r="32" spans="1:22" s="98" customFormat="1" ht="20.100000000000001" customHeight="1">
      <c r="A32" s="610" t="s">
        <v>589</v>
      </c>
      <c r="B32" s="610"/>
      <c r="C32" s="610"/>
      <c r="D32" s="610"/>
      <c r="E32" s="610"/>
      <c r="F32" s="610"/>
      <c r="G32" s="610"/>
      <c r="H32" s="610"/>
      <c r="I32" s="610"/>
      <c r="J32" s="610"/>
      <c r="K32" s="610"/>
      <c r="L32" s="33"/>
      <c r="M32" s="64"/>
      <c r="N32" s="97"/>
    </row>
    <row r="33" spans="1:15" s="63" customFormat="1" ht="20.100000000000001" customHeight="1">
      <c r="A33" s="74"/>
      <c r="B33" s="74"/>
      <c r="C33" s="74"/>
      <c r="D33" s="74"/>
      <c r="E33" s="74"/>
      <c r="F33" s="74"/>
      <c r="G33" s="74"/>
      <c r="H33" s="74"/>
      <c r="I33" s="72"/>
      <c r="J33" s="74"/>
      <c r="K33" s="74"/>
      <c r="L33" s="24"/>
      <c r="M33" s="25"/>
      <c r="N33" s="74"/>
      <c r="O33" s="83"/>
    </row>
    <row r="34" spans="1:15" s="63" customFormat="1" ht="20.100000000000001" customHeight="1">
      <c r="A34" s="612" t="s">
        <v>13</v>
      </c>
      <c r="B34" s="612"/>
      <c r="C34" s="612"/>
      <c r="D34" s="612"/>
      <c r="E34" s="612"/>
      <c r="F34" s="612"/>
      <c r="G34" s="612"/>
      <c r="H34" s="612"/>
      <c r="I34" s="612"/>
      <c r="J34" s="612"/>
      <c r="K34" s="612"/>
      <c r="L34" s="24"/>
      <c r="M34" s="25"/>
      <c r="N34" s="72"/>
    </row>
    <row r="35" spans="1:15" s="63" customFormat="1" ht="20.100000000000001" customHeight="1">
      <c r="A35" s="286"/>
      <c r="B35" s="286"/>
      <c r="C35" s="286"/>
      <c r="D35" s="286"/>
      <c r="E35" s="286"/>
      <c r="F35" s="74"/>
      <c r="G35" s="74"/>
      <c r="H35" s="74"/>
      <c r="I35" s="72"/>
      <c r="J35" s="74"/>
      <c r="K35" s="74"/>
      <c r="L35" s="24"/>
      <c r="M35" s="25"/>
      <c r="N35" s="74"/>
      <c r="O35" s="83"/>
    </row>
    <row r="36" spans="1:15" s="63" customFormat="1" ht="20.100000000000001" customHeight="1">
      <c r="A36" s="586"/>
      <c r="B36" s="586"/>
      <c r="C36" s="587"/>
      <c r="D36" s="590" t="s">
        <v>554</v>
      </c>
      <c r="E36" s="590"/>
      <c r="F36" s="590"/>
      <c r="G36" s="590"/>
      <c r="H36" s="590" t="s">
        <v>682</v>
      </c>
      <c r="I36" s="590" t="b">
        <v>0</v>
      </c>
      <c r="J36" s="590"/>
      <c r="K36" s="591" t="b">
        <v>1</v>
      </c>
      <c r="L36" s="24"/>
      <c r="M36" s="25"/>
      <c r="N36" s="72"/>
    </row>
    <row r="37" spans="1:15" s="63" customFormat="1" ht="20.100000000000001" customHeight="1">
      <c r="A37" s="588"/>
      <c r="B37" s="588"/>
      <c r="C37" s="589"/>
      <c r="D37" s="592" t="s">
        <v>14</v>
      </c>
      <c r="E37" s="593"/>
      <c r="F37" s="594" t="s">
        <v>15</v>
      </c>
      <c r="G37" s="594"/>
      <c r="H37" s="592" t="s">
        <v>14</v>
      </c>
      <c r="I37" s="593"/>
      <c r="J37" s="594" t="s">
        <v>15</v>
      </c>
      <c r="K37" s="595"/>
      <c r="L37" s="24"/>
      <c r="M37" s="25"/>
      <c r="N37" s="72"/>
    </row>
    <row r="38" spans="1:15" s="63" customFormat="1" ht="20.100000000000001" customHeight="1">
      <c r="A38" s="608" t="s">
        <v>16</v>
      </c>
      <c r="B38" s="608"/>
      <c r="C38" s="609"/>
      <c r="D38" s="579"/>
      <c r="E38" s="580"/>
      <c r="F38" s="581"/>
      <c r="G38" s="581"/>
      <c r="H38" s="582"/>
      <c r="I38" s="583"/>
      <c r="J38" s="584"/>
      <c r="K38" s="585"/>
      <c r="L38" s="24"/>
      <c r="M38" s="25"/>
      <c r="N38" s="72"/>
    </row>
    <row r="39" spans="1:15" s="63" customFormat="1" ht="20.100000000000001" customHeight="1">
      <c r="A39" s="607" t="s">
        <v>17</v>
      </c>
      <c r="B39" s="607"/>
      <c r="C39" s="607"/>
      <c r="D39" s="603"/>
      <c r="E39" s="604"/>
      <c r="F39" s="605"/>
      <c r="G39" s="605"/>
      <c r="H39" s="603"/>
      <c r="I39" s="604"/>
      <c r="J39" s="605"/>
      <c r="K39" s="606"/>
      <c r="L39" s="24"/>
      <c r="M39" s="25"/>
      <c r="N39" s="72"/>
    </row>
    <row r="40" spans="1:15" s="63" customFormat="1" ht="20.100000000000001" customHeight="1">
      <c r="A40" s="615" t="s">
        <v>384</v>
      </c>
      <c r="B40" s="615"/>
      <c r="C40" s="615"/>
      <c r="D40" s="616">
        <f>+SUM(D38:E39)</f>
        <v>0</v>
      </c>
      <c r="E40" s="617"/>
      <c r="F40" s="618">
        <f>+SUM(F38:G39)</f>
        <v>0</v>
      </c>
      <c r="G40" s="619"/>
      <c r="H40" s="616">
        <f>+SUM(H38:I39)</f>
        <v>0</v>
      </c>
      <c r="I40" s="617"/>
      <c r="J40" s="618">
        <f>+SUM(J38:K39)</f>
        <v>0</v>
      </c>
      <c r="K40" s="624"/>
      <c r="L40" s="24"/>
      <c r="M40" s="25"/>
      <c r="N40" s="72"/>
    </row>
    <row r="41" spans="1:15" s="63" customFormat="1" ht="20.100000000000001" customHeight="1">
      <c r="A41" s="625" t="s">
        <v>18</v>
      </c>
      <c r="B41" s="625"/>
      <c r="C41" s="625"/>
      <c r="D41" s="582"/>
      <c r="E41" s="583"/>
      <c r="F41" s="584"/>
      <c r="G41" s="584"/>
      <c r="H41" s="582"/>
      <c r="I41" s="583"/>
      <c r="J41" s="584"/>
      <c r="K41" s="585"/>
      <c r="L41" s="24"/>
      <c r="M41" s="25"/>
      <c r="N41" s="72"/>
    </row>
    <row r="42" spans="1:15" s="63" customFormat="1" ht="20.100000000000001" customHeight="1">
      <c r="A42" s="630" t="s">
        <v>19</v>
      </c>
      <c r="B42" s="630"/>
      <c r="C42" s="630"/>
      <c r="D42" s="582"/>
      <c r="E42" s="583"/>
      <c r="F42" s="584"/>
      <c r="G42" s="584"/>
      <c r="H42" s="582"/>
      <c r="I42" s="583"/>
      <c r="J42" s="584"/>
      <c r="K42" s="585"/>
      <c r="L42" s="24"/>
      <c r="M42" s="25"/>
      <c r="N42" s="72"/>
    </row>
    <row r="43" spans="1:15" s="63" customFormat="1" ht="20.100000000000001" customHeight="1">
      <c r="A43" s="621" t="s">
        <v>20</v>
      </c>
      <c r="B43" s="621"/>
      <c r="C43" s="621"/>
      <c r="D43" s="613"/>
      <c r="E43" s="614"/>
      <c r="F43" s="623"/>
      <c r="G43" s="623"/>
      <c r="H43" s="613"/>
      <c r="I43" s="614"/>
      <c r="J43" s="623"/>
      <c r="K43" s="634"/>
      <c r="L43" s="28"/>
      <c r="M43" s="28"/>
      <c r="N43" s="72"/>
    </row>
    <row r="44" spans="1:15" s="63" customFormat="1" ht="20.100000000000001" customHeight="1">
      <c r="A44" s="620" t="s">
        <v>386</v>
      </c>
      <c r="B44" s="620"/>
      <c r="C44" s="620"/>
      <c r="D44" s="637">
        <f>D40+SUM(D41:E43)</f>
        <v>0</v>
      </c>
      <c r="E44" s="638"/>
      <c r="F44" s="635">
        <f>F40+SUM(F41:G43)</f>
        <v>0</v>
      </c>
      <c r="G44" s="636"/>
      <c r="H44" s="637">
        <f>H40+SUM(H41:I43)</f>
        <v>0</v>
      </c>
      <c r="I44" s="638"/>
      <c r="J44" s="635">
        <f>J40+SUM(J41:K43)</f>
        <v>0</v>
      </c>
      <c r="K44" s="639"/>
      <c r="L44" s="45"/>
      <c r="M44" s="45"/>
      <c r="N44" s="72"/>
    </row>
    <row r="45" spans="1:15" s="63" customFormat="1" ht="20.100000000000001" customHeight="1">
      <c r="A45" s="74"/>
      <c r="B45" s="74"/>
      <c r="C45" s="74"/>
      <c r="D45" s="74"/>
      <c r="E45" s="74"/>
      <c r="F45" s="74"/>
      <c r="G45" s="74"/>
      <c r="H45" s="74"/>
      <c r="I45" s="72"/>
      <c r="J45" s="74"/>
      <c r="K45" s="74"/>
      <c r="L45" s="25"/>
      <c r="M45" s="25"/>
      <c r="N45" s="74"/>
      <c r="O45" s="83"/>
    </row>
    <row r="46" spans="1:15" s="63" customFormat="1" ht="20.100000000000001" customHeight="1">
      <c r="A46" s="74"/>
      <c r="B46" s="74"/>
      <c r="C46" s="74"/>
      <c r="D46" s="74"/>
      <c r="E46" s="74"/>
      <c r="F46" s="74"/>
      <c r="G46" s="74"/>
      <c r="H46" s="74"/>
      <c r="I46" s="72"/>
      <c r="J46" s="74"/>
      <c r="K46" s="74"/>
      <c r="L46" s="24"/>
      <c r="M46" s="25"/>
      <c r="N46" s="74"/>
      <c r="O46" s="83"/>
    </row>
    <row r="47" spans="1:15" s="63" customFormat="1" ht="20.100000000000001" customHeight="1">
      <c r="A47" s="612"/>
      <c r="B47" s="612"/>
      <c r="C47" s="612"/>
      <c r="D47" s="612"/>
      <c r="E47" s="612"/>
      <c r="F47" s="612"/>
      <c r="G47" s="612"/>
      <c r="H47" s="612"/>
      <c r="I47" s="612"/>
      <c r="J47" s="612"/>
      <c r="K47" s="612"/>
      <c r="L47" s="24"/>
      <c r="M47" s="25"/>
      <c r="N47" s="74"/>
      <c r="O47" s="83"/>
    </row>
    <row r="48" spans="1:15" s="63" customFormat="1" ht="20.100000000000001" customHeight="1">
      <c r="A48" s="612" t="s">
        <v>383</v>
      </c>
      <c r="B48" s="612"/>
      <c r="C48" s="612"/>
      <c r="D48" s="612"/>
      <c r="E48" s="612"/>
      <c r="F48" s="612"/>
      <c r="G48" s="612"/>
      <c r="H48" s="612"/>
      <c r="I48" s="612"/>
      <c r="J48" s="612"/>
      <c r="K48" s="612"/>
      <c r="L48" s="24"/>
      <c r="M48" s="25"/>
      <c r="N48" s="74"/>
      <c r="O48" s="83"/>
    </row>
    <row r="49" spans="1:21" s="63" customFormat="1" ht="20.100000000000001" customHeight="1">
      <c r="A49" s="74"/>
      <c r="B49" s="74"/>
      <c r="C49" s="74"/>
      <c r="D49" s="74"/>
      <c r="E49" s="74"/>
      <c r="F49" s="74"/>
      <c r="G49" s="74"/>
      <c r="H49" s="74"/>
      <c r="I49" s="72"/>
      <c r="J49" s="74"/>
      <c r="K49" s="74"/>
      <c r="L49" s="24"/>
      <c r="M49" s="25"/>
      <c r="N49" s="74"/>
      <c r="O49" s="83"/>
    </row>
    <row r="50" spans="1:21" s="63" customFormat="1" ht="20.100000000000001" customHeight="1">
      <c r="A50" s="622" t="s">
        <v>385</v>
      </c>
      <c r="B50" s="622"/>
      <c r="C50" s="622"/>
      <c r="D50" s="590" t="s">
        <v>554</v>
      </c>
      <c r="E50" s="590"/>
      <c r="F50" s="590"/>
      <c r="G50" s="590"/>
      <c r="H50" s="590" t="s">
        <v>682</v>
      </c>
      <c r="I50" s="590"/>
      <c r="J50" s="590"/>
      <c r="K50" s="591"/>
      <c r="L50" s="24"/>
      <c r="M50" s="25"/>
      <c r="N50" s="72"/>
    </row>
    <row r="51" spans="1:21" s="63" customFormat="1" ht="30.6" customHeight="1">
      <c r="A51" s="622"/>
      <c r="B51" s="622"/>
      <c r="C51" s="622"/>
      <c r="D51" s="99" t="s">
        <v>14</v>
      </c>
      <c r="E51" s="100" t="s">
        <v>21</v>
      </c>
      <c r="F51" s="101" t="s">
        <v>15</v>
      </c>
      <c r="G51" s="102" t="s">
        <v>21</v>
      </c>
      <c r="H51" s="103" t="s">
        <v>14</v>
      </c>
      <c r="I51" s="100" t="s">
        <v>21</v>
      </c>
      <c r="J51" s="101" t="s">
        <v>15</v>
      </c>
      <c r="K51" s="255" t="s">
        <v>21</v>
      </c>
      <c r="L51" s="24"/>
      <c r="M51" s="25"/>
      <c r="N51" s="72"/>
    </row>
    <row r="52" spans="1:21" s="63" customFormat="1" ht="20.100000000000001" customHeight="1">
      <c r="A52" s="104" t="s">
        <v>22</v>
      </c>
      <c r="B52" s="104"/>
      <c r="C52" s="105"/>
      <c r="D52" s="11"/>
      <c r="E52" s="11"/>
      <c r="F52" s="11"/>
      <c r="G52" s="12"/>
      <c r="H52" s="13"/>
      <c r="I52" s="11"/>
      <c r="J52" s="11"/>
      <c r="K52" s="256"/>
      <c r="L52" s="31" t="str">
        <f>IF(D40&gt;0,IF(D57&gt;0,IF(AND(D40=D57,D39=E57),"","Attenzione Maschi 2024 in B.1!"),"Compilare Maschi 2024 in B.2"),IF(AND(D40=D57,D39=E57),"","Attenzione Maschi 2024 in B.1!"))</f>
        <v/>
      </c>
      <c r="M52" s="35"/>
      <c r="N52" s="72"/>
    </row>
    <row r="53" spans="1:21" s="63" customFormat="1" ht="20.100000000000001" customHeight="1">
      <c r="A53" s="104" t="s">
        <v>23</v>
      </c>
      <c r="B53" s="104"/>
      <c r="C53" s="105"/>
      <c r="D53" s="11"/>
      <c r="E53" s="11"/>
      <c r="F53" s="11"/>
      <c r="G53" s="12"/>
      <c r="H53" s="13"/>
      <c r="I53" s="11"/>
      <c r="J53" s="11"/>
      <c r="K53" s="256"/>
      <c r="L53" s="52" t="str">
        <f>IF(F40&gt;0, IF(F57&gt;0,IF(AND(F40=F57,F39=G57),"","Attenzione Femmine 2024 in B.1!"),"Compilare Femmine 2024 in B.2"),IF(AND(F40=F57,F39=G57),"","Attenzione Femmine 2024 in B.1!"))</f>
        <v/>
      </c>
      <c r="M53" s="28"/>
      <c r="N53" s="72"/>
    </row>
    <row r="54" spans="1:21" s="63" customFormat="1" ht="20.100000000000001" customHeight="1">
      <c r="A54" s="104" t="s">
        <v>24</v>
      </c>
      <c r="B54" s="104"/>
      <c r="C54" s="105"/>
      <c r="D54" s="11"/>
      <c r="E54" s="11"/>
      <c r="F54" s="11"/>
      <c r="G54" s="12"/>
      <c r="H54" s="13"/>
      <c r="I54" s="11"/>
      <c r="J54" s="11"/>
      <c r="K54" s="256"/>
      <c r="L54" s="52" t="str">
        <f>IF((D39+F39)&gt;0,IF((E57+G57)&gt;0,IF((E57+G57)=(D39+F39),"","Attenzione part-time 2024 in B.2!"),"Compilare part-time 2024 in B.2"),IF((E57+G57)=(D39+F39),"","Attenzione part-time 2024 in B.2!"))</f>
        <v/>
      </c>
      <c r="M54" s="28"/>
      <c r="N54" s="72"/>
    </row>
    <row r="55" spans="1:21" s="63" customFormat="1" ht="20.100000000000001" customHeight="1">
      <c r="A55" s="104" t="s">
        <v>25</v>
      </c>
      <c r="B55" s="104"/>
      <c r="C55" s="105"/>
      <c r="D55" s="11"/>
      <c r="E55" s="11"/>
      <c r="F55" s="11"/>
      <c r="G55" s="12"/>
      <c r="H55" s="13"/>
      <c r="I55" s="11"/>
      <c r="J55" s="11"/>
      <c r="K55" s="256"/>
      <c r="L55" s="52" t="str">
        <f>IF(H40&gt;0, IF(H57&gt;0,IF(AND(H40=H57,H39=I57),"","Attenzione Maschi 2025 in B.1!"),"Compilare Maschi 2025 in B.2"),IF(AND(H40=H57,H39=I57),"","Attenzione Maschi 2025 in B.1!"))</f>
        <v/>
      </c>
      <c r="M55" s="28"/>
      <c r="N55" s="94"/>
      <c r="O55" s="94"/>
      <c r="P55" s="94"/>
      <c r="Q55" s="94"/>
      <c r="R55" s="94"/>
      <c r="S55" s="94"/>
      <c r="T55" s="94"/>
      <c r="U55" s="94"/>
    </row>
    <row r="56" spans="1:21" s="63" customFormat="1" ht="20.100000000000001" customHeight="1">
      <c r="A56" s="104" t="s">
        <v>26</v>
      </c>
      <c r="B56" s="104"/>
      <c r="C56" s="105"/>
      <c r="D56" s="11"/>
      <c r="E56" s="11"/>
      <c r="F56" s="11"/>
      <c r="G56" s="12"/>
      <c r="H56" s="13"/>
      <c r="I56" s="11"/>
      <c r="J56" s="11"/>
      <c r="K56" s="256"/>
      <c r="L56" s="52" t="str">
        <f>IF(J40&gt;0, IF(J57&gt;0,IF(AND(J40=J57,J39=K57),"","Attenzione Femmine 2025 in B.1!"),"Compilare Femmine 2025 in B.2"),IF(AND(J40=J57,J39=K57),"","Attenzione Femmine 2025 in B.1!"))</f>
        <v/>
      </c>
      <c r="M56" s="28"/>
      <c r="N56" s="72"/>
    </row>
    <row r="57" spans="1:21" s="63" customFormat="1" ht="20.100000000000001" customHeight="1">
      <c r="A57" s="615" t="s">
        <v>384</v>
      </c>
      <c r="B57" s="615"/>
      <c r="C57" s="615"/>
      <c r="D57" s="106">
        <f t="shared" ref="D57:J57" si="0">+SUM(D52:D56)</f>
        <v>0</v>
      </c>
      <c r="E57" s="107">
        <f t="shared" si="0"/>
        <v>0</v>
      </c>
      <c r="F57" s="106">
        <f t="shared" si="0"/>
        <v>0</v>
      </c>
      <c r="G57" s="107">
        <f t="shared" si="0"/>
        <v>0</v>
      </c>
      <c r="H57" s="106">
        <f t="shared" si="0"/>
        <v>0</v>
      </c>
      <c r="I57" s="107">
        <f>+SUM(I52:I56)</f>
        <v>0</v>
      </c>
      <c r="J57" s="106">
        <f t="shared" si="0"/>
        <v>0</v>
      </c>
      <c r="K57" s="257">
        <f>+SUM(K52:K56)</f>
        <v>0</v>
      </c>
      <c r="L57" s="52" t="str">
        <f>IF((H39+J39)&gt;0,IF((I57+K57)&gt;0,IF((I57+K57)=(H39+J39),"","Attenzione part-time 2025 in B.2!"),"Compilare part-time 2025 in B.2"),IF((I57+K57)=(H39+J39),"","Attenzione part-time 2025 in B.2!"))</f>
        <v/>
      </c>
      <c r="M57" s="28"/>
      <c r="N57" s="72"/>
    </row>
    <row r="58" spans="1:21" ht="20.100000000000001" customHeight="1"/>
    <row r="59" spans="1:21" s="110" customFormat="1" ht="20.100000000000001" customHeight="1">
      <c r="A59" s="612" t="s">
        <v>683</v>
      </c>
      <c r="B59" s="612"/>
      <c r="C59" s="612"/>
      <c r="D59" s="612"/>
      <c r="E59" s="612"/>
      <c r="F59" s="612"/>
      <c r="G59" s="612"/>
      <c r="H59" s="612"/>
      <c r="I59" s="612"/>
      <c r="J59" s="612"/>
      <c r="K59" s="612"/>
      <c r="L59" s="34"/>
      <c r="M59" s="25"/>
      <c r="N59" s="108"/>
      <c r="O59" s="109"/>
    </row>
    <row r="60" spans="1:21" s="295" customFormat="1" ht="27" customHeight="1">
      <c r="A60" s="379" t="s">
        <v>451</v>
      </c>
      <c r="B60" s="378"/>
      <c r="C60" s="378"/>
      <c r="D60" s="378"/>
      <c r="E60" s="378"/>
      <c r="F60" s="378"/>
      <c r="G60" s="378"/>
      <c r="H60" s="378"/>
      <c r="I60" s="378"/>
      <c r="J60" s="378"/>
      <c r="K60" s="378"/>
      <c r="L60" s="378"/>
      <c r="M60" s="62"/>
      <c r="N60" s="296"/>
      <c r="P60" s="296"/>
      <c r="Q60" s="296"/>
      <c r="R60" s="296"/>
    </row>
    <row r="61" spans="1:21" s="111" customFormat="1" ht="20.100000000000001" customHeight="1">
      <c r="B61" s="87" t="s">
        <v>380</v>
      </c>
      <c r="C61" s="112"/>
      <c r="D61" s="112"/>
      <c r="E61" s="112"/>
      <c r="F61" s="112"/>
      <c r="G61" s="112"/>
      <c r="H61" s="112"/>
      <c r="I61" s="631"/>
      <c r="J61" s="632"/>
      <c r="K61" s="113"/>
      <c r="L61" s="530" t="str">
        <f>IF((I61+I63)&gt;0, IF((H44+J44-D44-F44)=(I61-I63),"","Attenzione: dati non coerenti con variazione tra 31.12.2024 e 31.12.2025 del totale dipendenti ricavabile da B.1"),"")</f>
        <v/>
      </c>
      <c r="M61" s="30"/>
      <c r="N61" s="114"/>
      <c r="O61" s="114"/>
      <c r="P61" s="114"/>
      <c r="Q61" s="114"/>
      <c r="R61" s="114"/>
    </row>
    <row r="62" spans="1:21" s="111" customFormat="1" ht="20.100000000000001" customHeight="1">
      <c r="B62" s="87"/>
      <c r="C62" s="112"/>
      <c r="D62" s="112"/>
      <c r="E62" s="112"/>
      <c r="F62" s="112"/>
      <c r="G62" s="112"/>
      <c r="H62" s="112"/>
      <c r="I62" s="115"/>
      <c r="J62" s="115"/>
      <c r="K62" s="113"/>
      <c r="L62" s="530"/>
      <c r="M62" s="30"/>
      <c r="N62" s="114"/>
      <c r="O62" s="114"/>
      <c r="P62" s="114"/>
      <c r="Q62" s="114"/>
      <c r="R62" s="114"/>
    </row>
    <row r="63" spans="1:21" s="111" customFormat="1" ht="20.100000000000001" customHeight="1">
      <c r="B63" s="87" t="s">
        <v>450</v>
      </c>
      <c r="C63" s="116"/>
      <c r="D63" s="116"/>
      <c r="E63" s="116"/>
      <c r="F63" s="116"/>
      <c r="G63" s="116"/>
      <c r="H63" s="116"/>
      <c r="I63" s="631"/>
      <c r="J63" s="632"/>
      <c r="L63" s="530"/>
      <c r="M63" s="28"/>
      <c r="N63" s="114"/>
      <c r="P63" s="114"/>
      <c r="Q63" s="114"/>
      <c r="R63" s="114"/>
    </row>
    <row r="64" spans="1:21" s="111" customFormat="1" ht="20.100000000000001" customHeight="1">
      <c r="A64" s="120"/>
      <c r="B64" s="119"/>
      <c r="C64" s="250"/>
      <c r="D64" s="116"/>
      <c r="E64" s="116"/>
      <c r="F64" s="116"/>
      <c r="G64" s="116"/>
      <c r="L64" s="44"/>
      <c r="M64" s="44"/>
      <c r="N64" s="114"/>
      <c r="O64" s="118"/>
      <c r="P64" s="114"/>
      <c r="Q64" s="114"/>
      <c r="R64" s="114"/>
    </row>
    <row r="65" spans="1:20" s="111" customFormat="1" ht="20.100000000000001" customHeight="1">
      <c r="B65" s="297" t="s">
        <v>467</v>
      </c>
      <c r="C65" s="234" t="s">
        <v>387</v>
      </c>
      <c r="D65" s="116"/>
      <c r="E65" s="116"/>
      <c r="F65" s="116"/>
      <c r="G65" s="116"/>
      <c r="H65" s="116"/>
      <c r="I65" s="626"/>
      <c r="J65" s="627"/>
      <c r="L65" s="530" t="str">
        <f>IF(OR(I61+I63&gt;0,I65+I66&gt;0), IF(AND(I65&lt;=I63,I66&lt;=I63,I65+I66&lt;=I63),"","Attenzione: dati non coerenti con dipendenti cessati"),"")</f>
        <v/>
      </c>
      <c r="M65" s="44"/>
      <c r="N65" s="114"/>
      <c r="O65" s="118"/>
      <c r="P65" s="114"/>
      <c r="Q65" s="114"/>
      <c r="R65" s="114"/>
    </row>
    <row r="66" spans="1:20" s="111" customFormat="1" ht="20.100000000000001" customHeight="1">
      <c r="B66" s="119"/>
      <c r="C66" s="234" t="s">
        <v>462</v>
      </c>
      <c r="D66" s="116"/>
      <c r="E66" s="116"/>
      <c r="F66" s="30"/>
      <c r="G66" s="116"/>
      <c r="H66" s="116"/>
      <c r="I66" s="626"/>
      <c r="J66" s="627"/>
      <c r="L66" s="530"/>
      <c r="M66" s="44"/>
      <c r="N66" s="114"/>
      <c r="O66" s="118"/>
      <c r="P66" s="114"/>
      <c r="Q66" s="114"/>
      <c r="R66" s="114"/>
    </row>
    <row r="67" spans="1:20" s="111" customFormat="1" ht="20.100000000000001" customHeight="1">
      <c r="B67" s="121"/>
      <c r="C67" s="30"/>
      <c r="D67" s="30"/>
      <c r="E67" s="30"/>
      <c r="F67" s="30"/>
      <c r="G67" s="30"/>
      <c r="H67" s="30"/>
      <c r="I67" s="122"/>
      <c r="J67" s="123"/>
      <c r="L67" s="36"/>
      <c r="M67" s="36"/>
      <c r="T67" s="118"/>
    </row>
    <row r="68" spans="1:20" s="111" customFormat="1" ht="20.100000000000001" customHeight="1">
      <c r="A68" s="633" t="s">
        <v>684</v>
      </c>
      <c r="B68" s="633"/>
      <c r="C68" s="633"/>
      <c r="D68" s="633"/>
      <c r="E68" s="633"/>
      <c r="F68" s="633"/>
      <c r="G68" s="633"/>
      <c r="H68" s="121"/>
      <c r="I68" s="293" t="str">
        <f>IF(ISERROR((I61+I63)/(D44+F44)),"",(I61+I63)/(D44+F44))</f>
        <v/>
      </c>
      <c r="L68" s="30"/>
      <c r="M68" s="30"/>
      <c r="N68" s="114"/>
      <c r="O68" s="114"/>
      <c r="P68" s="114"/>
      <c r="Q68" s="114"/>
      <c r="R68" s="114"/>
    </row>
    <row r="69" spans="1:20" s="111" customFormat="1" ht="20.100000000000001" customHeight="1">
      <c r="A69" s="124"/>
      <c r="B69" s="125"/>
      <c r="C69" s="30"/>
      <c r="D69" s="126"/>
      <c r="E69" s="125"/>
      <c r="F69" s="125"/>
      <c r="G69" s="121"/>
      <c r="H69" s="121"/>
      <c r="I69" s="121"/>
      <c r="L69" s="30"/>
      <c r="M69" s="30"/>
      <c r="N69" s="114"/>
      <c r="O69" s="114"/>
      <c r="P69" s="114"/>
      <c r="Q69" s="114"/>
      <c r="R69" s="114"/>
    </row>
    <row r="70" spans="1:20" ht="20.100000000000001" customHeight="1">
      <c r="A70" s="86" t="s">
        <v>849</v>
      </c>
      <c r="B70" s="86"/>
      <c r="C70" s="86"/>
      <c r="D70" s="86"/>
      <c r="E70" s="86"/>
      <c r="H70" s="386"/>
      <c r="J70" s="404"/>
      <c r="K70" s="530" t="str">
        <f>IF(H70&gt;H44+J44,"Attenzione: i dipendenti indicati superano il totale dei dipendenti indicati in B.1"&amp;" ("&amp;H44+J44&amp;")",IF(AND(H70&gt;0,H70+H83&gt;H44+J44),"Attenzione: la somma di over-60 (B.4) e under-30 (B.6) supera il totale dei dipendenti indicati in B.1"&amp;" (pari a "&amp;H44+J44&amp;")",""))</f>
        <v/>
      </c>
      <c r="L70" s="530"/>
      <c r="M70" s="322"/>
      <c r="N70" s="404"/>
      <c r="O70" s="404"/>
    </row>
    <row r="71" spans="1:20" ht="20.100000000000001" customHeight="1">
      <c r="A71" s="404" t="s">
        <v>788</v>
      </c>
      <c r="C71" s="86"/>
      <c r="D71" s="86"/>
      <c r="E71" s="86"/>
      <c r="F71" s="86"/>
      <c r="H71" s="293" t="str">
        <f>IF(ISERROR(H70/SUM(H44:K44)),"",H70/SUM(H44:K44))</f>
        <v/>
      </c>
      <c r="I71" s="86"/>
      <c r="J71" s="86"/>
      <c r="K71" s="530"/>
      <c r="L71" s="530"/>
      <c r="M71" s="322"/>
    </row>
    <row r="72" spans="1:20" ht="20.100000000000001" customHeight="1">
      <c r="A72" s="404"/>
      <c r="C72" s="86"/>
      <c r="D72" s="86"/>
      <c r="E72" s="86"/>
      <c r="F72" s="86"/>
      <c r="G72" s="86"/>
      <c r="H72" s="86"/>
      <c r="I72" s="86"/>
      <c r="J72" s="86"/>
      <c r="K72" s="86"/>
      <c r="M72" s="47"/>
    </row>
    <row r="73" spans="1:20" ht="21" customHeight="1">
      <c r="A73" s="86" t="s">
        <v>1099</v>
      </c>
      <c r="B73" s="405"/>
      <c r="C73" s="69"/>
      <c r="D73" s="69"/>
      <c r="E73" s="69"/>
      <c r="F73" s="69"/>
      <c r="G73" s="69"/>
      <c r="H73" s="69"/>
      <c r="I73" s="69"/>
      <c r="J73" s="69"/>
      <c r="K73" s="492"/>
      <c r="M73" s="47"/>
      <c r="N73" s="181"/>
      <c r="P73" s="183"/>
      <c r="Q73" s="93"/>
    </row>
    <row r="74" spans="1:20" ht="21" customHeight="1">
      <c r="A74" s="477"/>
      <c r="B74" s="375" t="s">
        <v>781</v>
      </c>
      <c r="C74" s="375"/>
      <c r="D74" s="375"/>
      <c r="E74" s="375"/>
      <c r="F74" s="375"/>
      <c r="G74" s="375"/>
      <c r="H74" s="375"/>
      <c r="I74" s="375"/>
      <c r="J74" s="375"/>
      <c r="K74" s="317" t="b">
        <v>0</v>
      </c>
      <c r="M74" s="47"/>
      <c r="N74" s="181" t="str">
        <f t="shared" ref="N74:N80" si="1">+IF(K74=TRUE,"1","0")</f>
        <v>0</v>
      </c>
      <c r="P74" s="182">
        <f t="shared" ref="P74:P80" si="2">N74*1</f>
        <v>0</v>
      </c>
    </row>
    <row r="75" spans="1:20" ht="21" customHeight="1">
      <c r="A75" s="477"/>
      <c r="B75" s="375" t="s">
        <v>712</v>
      </c>
      <c r="C75" s="375"/>
      <c r="D75" s="375"/>
      <c r="E75" s="375"/>
      <c r="F75" s="375"/>
      <c r="G75" s="375"/>
      <c r="H75" s="375"/>
      <c r="I75" s="375"/>
      <c r="J75" s="375"/>
      <c r="K75" s="317" t="b">
        <v>0</v>
      </c>
      <c r="L75" s="43"/>
      <c r="M75" s="47"/>
      <c r="N75" s="181" t="str">
        <f t="shared" si="1"/>
        <v>0</v>
      </c>
      <c r="P75" s="182">
        <f t="shared" si="2"/>
        <v>0</v>
      </c>
    </row>
    <row r="76" spans="1:20" ht="21" customHeight="1">
      <c r="A76" s="477"/>
      <c r="B76" s="375" t="s">
        <v>704</v>
      </c>
      <c r="C76" s="375"/>
      <c r="D76" s="375"/>
      <c r="E76" s="375"/>
      <c r="F76" s="375"/>
      <c r="G76" s="375"/>
      <c r="H76" s="375"/>
      <c r="I76" s="375"/>
      <c r="J76" s="375"/>
      <c r="K76" s="317" t="b">
        <v>0</v>
      </c>
      <c r="M76" s="47"/>
      <c r="N76" s="181" t="str">
        <f t="shared" si="1"/>
        <v>0</v>
      </c>
      <c r="P76" s="182">
        <f t="shared" si="2"/>
        <v>0</v>
      </c>
    </row>
    <row r="77" spans="1:20" ht="21" customHeight="1">
      <c r="A77" s="477"/>
      <c r="B77" s="375" t="s">
        <v>708</v>
      </c>
      <c r="C77" s="375"/>
      <c r="D77" s="375"/>
      <c r="E77" s="375"/>
      <c r="F77" s="375"/>
      <c r="G77" s="375"/>
      <c r="H77" s="375"/>
      <c r="I77" s="375"/>
      <c r="J77" s="375"/>
      <c r="K77" s="317" t="b">
        <v>0</v>
      </c>
      <c r="L77" s="530" t="str">
        <f>IF(AND(H70=0,SUM(P74:P81)&gt;0),"Indicare il numero di dipendenti over-60 in B.4","")</f>
        <v/>
      </c>
      <c r="M77" s="43"/>
      <c r="N77" s="181" t="str">
        <f t="shared" si="1"/>
        <v>0</v>
      </c>
      <c r="O77" s="76"/>
      <c r="P77" s="182">
        <f t="shared" si="2"/>
        <v>0</v>
      </c>
      <c r="Q77" s="96"/>
    </row>
    <row r="78" spans="1:20" ht="21" customHeight="1">
      <c r="A78" s="477"/>
      <c r="B78" s="375" t="s">
        <v>783</v>
      </c>
      <c r="C78" s="375"/>
      <c r="D78" s="375"/>
      <c r="E78" s="375"/>
      <c r="F78" s="375"/>
      <c r="G78" s="375"/>
      <c r="H78" s="375"/>
      <c r="I78" s="375"/>
      <c r="J78" s="375"/>
      <c r="K78" s="317" t="b">
        <v>0</v>
      </c>
      <c r="L78" s="530"/>
      <c r="M78" s="43"/>
      <c r="N78" s="181" t="str">
        <f t="shared" si="1"/>
        <v>0</v>
      </c>
      <c r="P78" s="182">
        <f t="shared" si="2"/>
        <v>0</v>
      </c>
      <c r="Q78" s="93"/>
    </row>
    <row r="79" spans="1:20" ht="21" customHeight="1">
      <c r="A79" s="477"/>
      <c r="B79" s="375" t="s">
        <v>705</v>
      </c>
      <c r="C79" s="375"/>
      <c r="D79" s="375"/>
      <c r="E79" s="375"/>
      <c r="F79" s="375"/>
      <c r="G79" s="375"/>
      <c r="H79" s="375"/>
      <c r="I79" s="375"/>
      <c r="J79" s="375"/>
      <c r="K79" s="317" t="b">
        <v>0</v>
      </c>
      <c r="M79" s="47"/>
      <c r="N79" s="181" t="str">
        <f t="shared" si="1"/>
        <v>0</v>
      </c>
      <c r="P79" s="182">
        <f t="shared" si="2"/>
        <v>0</v>
      </c>
    </row>
    <row r="80" spans="1:20" ht="21" customHeight="1">
      <c r="A80" s="477"/>
      <c r="B80" s="375" t="s">
        <v>702</v>
      </c>
      <c r="C80" s="375"/>
      <c r="D80" s="375"/>
      <c r="E80" s="375"/>
      <c r="F80" s="375"/>
      <c r="G80" s="375"/>
      <c r="H80" s="375"/>
      <c r="I80" s="375"/>
      <c r="J80" s="375"/>
      <c r="K80" s="317" t="b">
        <v>0</v>
      </c>
      <c r="M80" s="47"/>
      <c r="N80" s="181" t="str">
        <f t="shared" si="1"/>
        <v>0</v>
      </c>
      <c r="O80" s="181"/>
      <c r="P80" s="182">
        <f t="shared" si="2"/>
        <v>0</v>
      </c>
    </row>
    <row r="81" spans="1:21" ht="36" customHeight="1">
      <c r="A81" s="477"/>
      <c r="B81" s="529" t="s">
        <v>787</v>
      </c>
      <c r="C81" s="529"/>
      <c r="D81" s="529"/>
      <c r="E81" s="529"/>
      <c r="F81" s="529"/>
      <c r="G81" s="529"/>
      <c r="H81" s="529"/>
      <c r="I81" s="529"/>
      <c r="J81" s="529"/>
      <c r="K81" s="317" t="b">
        <v>0</v>
      </c>
      <c r="M81" s="47"/>
      <c r="N81" s="181" t="str">
        <f t="shared" ref="N81" si="3">+IF(K81=TRUE,"1","0")</f>
        <v>0</v>
      </c>
      <c r="O81" s="69"/>
      <c r="P81" s="182">
        <f t="shared" ref="P81" si="4">N81*1</f>
        <v>0</v>
      </c>
    </row>
    <row r="82" spans="1:21" ht="26.45" customHeight="1">
      <c r="A82" s="69"/>
      <c r="B82" s="493"/>
      <c r="C82" s="236"/>
      <c r="D82" s="493"/>
      <c r="E82" s="84"/>
      <c r="F82" s="115"/>
      <c r="G82" s="115"/>
      <c r="K82" s="55"/>
      <c r="L82" s="55"/>
      <c r="M82" s="55"/>
      <c r="N82" s="76"/>
      <c r="O82" s="76"/>
      <c r="P82" s="96"/>
      <c r="Q82" s="96"/>
    </row>
    <row r="83" spans="1:21" s="111" customFormat="1" ht="23.45" customHeight="1">
      <c r="A83" s="86" t="s">
        <v>934</v>
      </c>
      <c r="B83" s="121"/>
      <c r="C83" s="121"/>
      <c r="E83" s="121"/>
      <c r="H83" s="386"/>
      <c r="J83" s="404"/>
      <c r="K83" s="530" t="str">
        <f>IF(H83&gt;H44+J44,"Attenzione: i dipendenti indicati superano il totale dei dipendenti indicati in B.1"&amp;" ("&amp;H44+J44&amp;")",IF(AND(H83&gt;0,H70+H83&gt;H44+J44),"Attenzione: la somma di over-60 (B.4) e under-30 (B.6) supera il totale dei dipendenti indicati in B.1"&amp;" (pari a "&amp;H44+J44&amp;")",""))</f>
        <v/>
      </c>
      <c r="L83" s="530"/>
      <c r="M83" s="404"/>
      <c r="N83" s="404"/>
      <c r="O83" s="404"/>
      <c r="P83" s="114"/>
      <c r="Q83" s="114"/>
      <c r="R83" s="114"/>
    </row>
    <row r="84" spans="1:21" s="111" customFormat="1" ht="23.45" customHeight="1">
      <c r="A84" s="404" t="s">
        <v>789</v>
      </c>
      <c r="B84" s="121"/>
      <c r="C84" s="121"/>
      <c r="E84" s="121"/>
      <c r="H84" s="293" t="str">
        <f>IF(ISERROR(H83/SUM(H44:K44)),"",H83/SUM(H44:K44))</f>
        <v/>
      </c>
      <c r="I84" s="402"/>
      <c r="J84" s="402"/>
      <c r="K84" s="530"/>
      <c r="L84" s="530"/>
      <c r="M84" s="402"/>
      <c r="N84" s="402"/>
      <c r="O84" s="402"/>
      <c r="P84" s="114"/>
      <c r="Q84" s="114"/>
      <c r="R84" s="114"/>
    </row>
    <row r="85" spans="1:21" ht="20.100000000000001" customHeight="1">
      <c r="A85" s="404"/>
      <c r="C85" s="86"/>
      <c r="D85" s="86"/>
      <c r="E85" s="86"/>
      <c r="F85" s="86"/>
      <c r="G85" s="86"/>
      <c r="H85" s="86"/>
      <c r="I85" s="86"/>
      <c r="J85" s="86"/>
      <c r="K85" s="86"/>
      <c r="M85" s="47"/>
    </row>
    <row r="86" spans="1:21" s="36" customFormat="1" ht="20.100000000000001" customHeight="1">
      <c r="A86" s="86" t="s">
        <v>1098</v>
      </c>
      <c r="J86" s="128"/>
      <c r="L86" s="40"/>
      <c r="M86" s="40"/>
      <c r="Q86" s="84"/>
      <c r="R86" s="30"/>
    </row>
    <row r="87" spans="1:21" s="36" customFormat="1" ht="20.100000000000001" customHeight="1">
      <c r="A87" s="86"/>
      <c r="B87" s="393" t="s">
        <v>928</v>
      </c>
      <c r="C87" s="375"/>
      <c r="D87" s="375"/>
      <c r="E87" s="375"/>
      <c r="F87" s="375"/>
      <c r="G87" s="375"/>
      <c r="H87" s="375"/>
      <c r="I87" s="375"/>
      <c r="J87" s="375"/>
      <c r="K87" s="317" t="b">
        <v>0</v>
      </c>
      <c r="M87" s="40"/>
      <c r="N87" s="181" t="str">
        <f>+IF(K87=TRUE,"1","0")</f>
        <v>0</v>
      </c>
      <c r="O87" s="181"/>
      <c r="P87" s="182">
        <f>N87*1</f>
        <v>0</v>
      </c>
      <c r="Q87" s="84"/>
      <c r="R87" s="30"/>
    </row>
    <row r="88" spans="1:21" s="36" customFormat="1" ht="22.35" customHeight="1">
      <c r="A88" s="477"/>
      <c r="B88" s="393" t="s">
        <v>706</v>
      </c>
      <c r="C88" s="375"/>
      <c r="D88" s="375"/>
      <c r="E88" s="375"/>
      <c r="F88" s="375"/>
      <c r="G88" s="375"/>
      <c r="H88" s="375"/>
      <c r="I88" s="375"/>
      <c r="J88" s="375"/>
      <c r="K88" s="317" t="b">
        <v>0</v>
      </c>
      <c r="L88" s="43"/>
      <c r="M88" s="40"/>
      <c r="N88" s="181" t="str">
        <f>+IF(K88=TRUE,"1","0")</f>
        <v>0</v>
      </c>
      <c r="O88" s="181"/>
      <c r="P88" s="182">
        <f>N88*1</f>
        <v>0</v>
      </c>
      <c r="Q88" s="84"/>
      <c r="R88" s="30"/>
    </row>
    <row r="89" spans="1:21" s="36" customFormat="1" ht="22.35" customHeight="1">
      <c r="A89" s="477"/>
      <c r="B89" s="375" t="s">
        <v>699</v>
      </c>
      <c r="C89" s="375"/>
      <c r="D89" s="375"/>
      <c r="E89" s="375"/>
      <c r="F89" s="375"/>
      <c r="G89" s="375"/>
      <c r="H89" s="375"/>
      <c r="I89" s="375"/>
      <c r="J89" s="375"/>
      <c r="K89" s="317" t="b">
        <v>0</v>
      </c>
      <c r="M89" s="40"/>
      <c r="N89" s="181" t="str">
        <f>+IF(K89=TRUE,"1","0")</f>
        <v>0</v>
      </c>
      <c r="O89" s="47"/>
      <c r="P89" s="182">
        <f>N89*1</f>
        <v>0</v>
      </c>
      <c r="Q89" s="84"/>
      <c r="R89" s="30"/>
    </row>
    <row r="90" spans="1:21" s="111" customFormat="1" ht="22.35" customHeight="1">
      <c r="A90" s="477"/>
      <c r="B90" s="375" t="s">
        <v>782</v>
      </c>
      <c r="C90" s="375"/>
      <c r="D90" s="375"/>
      <c r="E90" s="375"/>
      <c r="F90" s="375"/>
      <c r="G90" s="375"/>
      <c r="H90" s="375"/>
      <c r="I90" s="375"/>
      <c r="J90" s="375"/>
      <c r="K90" s="317" t="b">
        <v>0</v>
      </c>
      <c r="L90" s="530" t="str">
        <f>IF(AND(H83=0,SUM(P87:P94)&gt;0),"Indicare il numero di dipendenti under-30 in B.6","")</f>
        <v/>
      </c>
      <c r="M90" s="30"/>
      <c r="N90" s="181" t="str">
        <f>+IF(K90=TRUE,"1","0")</f>
        <v>0</v>
      </c>
      <c r="O90" s="47"/>
      <c r="P90" s="182">
        <f>N90*1</f>
        <v>0</v>
      </c>
      <c r="Q90" s="382"/>
      <c r="R90" s="114"/>
    </row>
    <row r="91" spans="1:21" s="36" customFormat="1" ht="22.35" customHeight="1">
      <c r="A91" s="477"/>
      <c r="B91" s="375" t="s">
        <v>698</v>
      </c>
      <c r="C91" s="375"/>
      <c r="D91" s="375"/>
      <c r="E91" s="375"/>
      <c r="F91" s="375"/>
      <c r="G91" s="375"/>
      <c r="H91" s="375"/>
      <c r="I91" s="375"/>
      <c r="J91" s="375"/>
      <c r="K91" s="317" t="b">
        <v>0</v>
      </c>
      <c r="L91" s="530"/>
      <c r="M91" s="40"/>
      <c r="N91" s="181" t="str">
        <f t="shared" ref="N91" si="5">+IF(K91=TRUE,"1","0")</f>
        <v>0</v>
      </c>
      <c r="O91" s="69"/>
      <c r="P91" s="182">
        <f t="shared" ref="P91" si="6">N91*1</f>
        <v>0</v>
      </c>
      <c r="Q91" s="84"/>
      <c r="R91" s="30"/>
    </row>
    <row r="92" spans="1:21" s="36" customFormat="1" ht="22.35" customHeight="1">
      <c r="A92" s="477"/>
      <c r="B92" s="375" t="s">
        <v>700</v>
      </c>
      <c r="C92" s="375"/>
      <c r="D92" s="375"/>
      <c r="E92" s="375"/>
      <c r="F92" s="375"/>
      <c r="G92" s="375"/>
      <c r="H92" s="375"/>
      <c r="I92" s="375"/>
      <c r="J92" s="375"/>
      <c r="K92" s="317" t="b">
        <v>0</v>
      </c>
      <c r="M92" s="40"/>
      <c r="N92" s="181" t="str">
        <f>+IF(K92=TRUE,"1","0")</f>
        <v>0</v>
      </c>
      <c r="O92" s="181"/>
      <c r="P92" s="182">
        <f>N92*1</f>
        <v>0</v>
      </c>
      <c r="Q92" s="84"/>
      <c r="R92" s="30"/>
    </row>
    <row r="93" spans="1:21" s="111" customFormat="1" ht="34.5" customHeight="1">
      <c r="A93" s="72"/>
      <c r="B93" s="531" t="s">
        <v>929</v>
      </c>
      <c r="C93" s="531"/>
      <c r="D93" s="531"/>
      <c r="E93" s="531"/>
      <c r="F93" s="531"/>
      <c r="G93" s="531"/>
      <c r="H93" s="531"/>
      <c r="I93" s="531"/>
      <c r="J93" s="478"/>
      <c r="K93" s="317" t="b">
        <v>0</v>
      </c>
      <c r="L93" s="39"/>
      <c r="M93" s="30"/>
      <c r="N93" s="181" t="str">
        <f>+IF(K93=TRUE,"1","0")</f>
        <v>0</v>
      </c>
      <c r="O93" s="47"/>
      <c r="P93" s="182">
        <f>N93*1</f>
        <v>0</v>
      </c>
      <c r="Q93" s="188"/>
      <c r="R93" s="114"/>
    </row>
    <row r="94" spans="1:21" s="112" customFormat="1" ht="20.100000000000001" customHeight="1">
      <c r="A94" s="86"/>
      <c r="B94" s="502" t="s">
        <v>697</v>
      </c>
      <c r="C94" s="385"/>
      <c r="D94" s="495"/>
      <c r="E94" s="385"/>
      <c r="F94" s="385"/>
      <c r="G94" s="385"/>
      <c r="H94" s="385"/>
      <c r="I94" s="385"/>
      <c r="J94" s="385"/>
      <c r="K94" s="317" t="b">
        <v>0</v>
      </c>
      <c r="L94" s="373"/>
      <c r="M94" s="116"/>
      <c r="N94" s="181" t="str">
        <f>+IF(K94=TRUE,"1","0")</f>
        <v>0</v>
      </c>
      <c r="O94" s="47"/>
      <c r="P94" s="182">
        <f>N94*1</f>
        <v>0</v>
      </c>
      <c r="Q94" s="84"/>
      <c r="R94" s="84"/>
      <c r="S94" s="84"/>
      <c r="T94" s="84"/>
      <c r="U94" s="84"/>
    </row>
    <row r="95" spans="1:21" s="111" customFormat="1" ht="20.100000000000001" customHeight="1">
      <c r="B95" s="121"/>
      <c r="E95" s="130"/>
      <c r="F95" s="123"/>
      <c r="G95" s="123"/>
      <c r="L95" s="36"/>
      <c r="M95" s="65"/>
      <c r="N95" s="87"/>
      <c r="O95" s="76"/>
      <c r="P95" s="72"/>
      <c r="Q95" s="72"/>
      <c r="R95" s="114"/>
    </row>
    <row r="96" spans="1:21" s="110" customFormat="1" ht="20.100000000000001" customHeight="1">
      <c r="A96" s="533" t="s">
        <v>588</v>
      </c>
      <c r="B96" s="533"/>
      <c r="C96" s="533"/>
      <c r="D96" s="533"/>
      <c r="E96" s="533"/>
      <c r="F96" s="533"/>
      <c r="G96" s="533"/>
      <c r="H96" s="533"/>
      <c r="I96" s="533"/>
      <c r="J96" s="533"/>
      <c r="K96" s="533"/>
      <c r="L96" s="24"/>
      <c r="M96" s="25"/>
    </row>
    <row r="97" spans="1:30" s="132" customFormat="1" ht="20.100000000000001" customHeight="1">
      <c r="A97" s="658" t="s">
        <v>453</v>
      </c>
      <c r="B97" s="658"/>
      <c r="C97" s="658"/>
      <c r="D97" s="658"/>
      <c r="E97" s="658"/>
      <c r="F97" s="658"/>
      <c r="G97" s="658"/>
      <c r="H97" s="658"/>
      <c r="I97" s="658"/>
      <c r="J97" s="658"/>
      <c r="K97" s="658"/>
      <c r="L97" s="51"/>
      <c r="M97" s="66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</row>
    <row r="98" spans="1:30" s="132" customFormat="1" ht="9.75" customHeight="1">
      <c r="A98" s="133"/>
      <c r="B98" s="133"/>
      <c r="C98" s="133"/>
      <c r="D98" s="133"/>
      <c r="E98" s="133"/>
      <c r="F98" s="133"/>
      <c r="G98" s="133"/>
      <c r="H98" s="133"/>
      <c r="I98" s="134"/>
      <c r="J98" s="133"/>
      <c r="K98" s="133"/>
      <c r="L98" s="51"/>
      <c r="M98" s="66"/>
      <c r="N98" s="69"/>
      <c r="O98" s="69"/>
      <c r="P98" s="69"/>
      <c r="Q98" s="69"/>
      <c r="R98" s="69"/>
      <c r="S98" s="69"/>
      <c r="T98" s="69"/>
      <c r="U98" s="48"/>
      <c r="V98" s="48"/>
      <c r="W98" s="48"/>
      <c r="X98" s="48"/>
    </row>
    <row r="99" spans="1:30" s="110" customFormat="1" ht="20.100000000000001" customHeight="1">
      <c r="A99" s="247" t="s">
        <v>452</v>
      </c>
      <c r="B99" s="135"/>
      <c r="C99" s="135"/>
      <c r="D99" s="135"/>
      <c r="E99" s="135"/>
      <c r="F99" s="135"/>
      <c r="G99" s="135"/>
      <c r="H99" s="135"/>
      <c r="I99" s="69"/>
      <c r="J99" s="135"/>
      <c r="K99" s="135"/>
      <c r="L99" s="24"/>
      <c r="M99" s="46"/>
      <c r="N99" s="135"/>
      <c r="O99" s="136"/>
      <c r="P99" s="69"/>
      <c r="Q99" s="69"/>
      <c r="R99" s="69"/>
      <c r="S99" s="69"/>
      <c r="T99" s="69"/>
      <c r="U99" s="69"/>
      <c r="V99" s="69"/>
      <c r="W99" s="69"/>
      <c r="X99" s="69"/>
    </row>
    <row r="100" spans="1:30" s="110" customFormat="1" ht="33" customHeight="1">
      <c r="A100" s="670"/>
      <c r="B100" s="670"/>
      <c r="C100" s="670"/>
      <c r="D100" s="670"/>
      <c r="E100" s="670"/>
      <c r="F100" s="670"/>
      <c r="G100" s="670"/>
      <c r="H100" s="671" t="s">
        <v>27</v>
      </c>
      <c r="I100" s="671"/>
      <c r="J100" s="654" t="s">
        <v>26</v>
      </c>
      <c r="K100" s="569"/>
      <c r="L100" s="24"/>
      <c r="M100" s="46"/>
      <c r="N100" s="69" t="s">
        <v>28</v>
      </c>
      <c r="O100" s="49"/>
      <c r="P100" s="49"/>
      <c r="Q100" s="49"/>
      <c r="R100" s="69"/>
      <c r="S100" s="69"/>
      <c r="T100" s="69"/>
      <c r="U100" s="69"/>
      <c r="V100" s="69"/>
      <c r="W100" s="69"/>
      <c r="X100" s="69"/>
    </row>
    <row r="101" spans="1:30" s="110" customFormat="1" ht="20.100000000000001" customHeight="1">
      <c r="A101" s="544" t="s">
        <v>685</v>
      </c>
      <c r="B101" s="544"/>
      <c r="C101" s="544"/>
      <c r="D101" s="544"/>
      <c r="E101" s="544"/>
      <c r="F101" s="544"/>
      <c r="G101" s="545"/>
      <c r="H101" s="548"/>
      <c r="I101" s="549"/>
      <c r="J101" s="548"/>
      <c r="K101" s="549"/>
      <c r="L101" s="52" t="str">
        <f>IF(F113+G113+H113+I113=0,IF(H101&gt;0,"Nessun quadro/impieg./intermedio FT in B.2!",""),IF(H101=0,"Compilare Ferie Quadri/Impiegati/Intermedi",""))</f>
        <v/>
      </c>
      <c r="M101" s="67"/>
      <c r="N101" s="542" t="s">
        <v>29</v>
      </c>
      <c r="O101" s="542"/>
      <c r="P101" s="542"/>
      <c r="Q101" s="542"/>
      <c r="R101" s="542"/>
      <c r="S101" s="542"/>
      <c r="T101" s="69"/>
      <c r="U101" s="69"/>
      <c r="V101" s="69"/>
      <c r="W101" s="69"/>
      <c r="X101" s="69"/>
    </row>
    <row r="102" spans="1:30" s="110" customFormat="1" ht="20.100000000000001" customHeight="1">
      <c r="A102" s="546"/>
      <c r="B102" s="546"/>
      <c r="C102" s="546"/>
      <c r="D102" s="546"/>
      <c r="E102" s="546"/>
      <c r="F102" s="546"/>
      <c r="G102" s="547"/>
      <c r="H102" s="550"/>
      <c r="I102" s="551"/>
      <c r="J102" s="550"/>
      <c r="K102" s="551"/>
      <c r="L102" s="52" t="str">
        <f>IF(J113+K113=0,IF(J101&gt;0,"Nessun Operaio FT in B.2!",""),IF(J101=0,"Compilare Ferie Operai",""))</f>
        <v/>
      </c>
      <c r="M102" s="67"/>
      <c r="N102" s="543" t="s">
        <v>30</v>
      </c>
      <c r="O102" s="543"/>
      <c r="P102" s="543"/>
      <c r="Q102" s="69"/>
      <c r="R102" s="69"/>
      <c r="S102" s="69"/>
      <c r="T102" s="69"/>
      <c r="U102" s="69"/>
      <c r="V102" s="69"/>
      <c r="W102" s="69"/>
      <c r="X102" s="69"/>
    </row>
    <row r="103" spans="1:30" s="110" customFormat="1" ht="20.100000000000001" customHeight="1">
      <c r="A103" s="544" t="s">
        <v>430</v>
      </c>
      <c r="B103" s="544"/>
      <c r="C103" s="544"/>
      <c r="D103" s="544"/>
      <c r="E103" s="544"/>
      <c r="F103" s="544"/>
      <c r="G103" s="545"/>
      <c r="H103" s="557"/>
      <c r="I103" s="558"/>
      <c r="J103" s="557"/>
      <c r="K103" s="558"/>
      <c r="L103" s="52" t="str">
        <f>IF(F113+G113+H113+I113=0,IF(H103&gt;0,"Nessun quadro/impiegato/intermedio in B.2!",""),IF(H103=0,"Compilare Orario Quadri/Impiegati/Intermedi",IF(H103&gt;48,"Orario settimanale &gt; 48 ore?","")))</f>
        <v/>
      </c>
      <c r="M103" s="67"/>
      <c r="N103" s="137"/>
      <c r="O103" s="138" t="s">
        <v>31</v>
      </c>
      <c r="P103" s="139" t="s">
        <v>32</v>
      </c>
      <c r="Q103" s="69"/>
      <c r="R103" s="69"/>
      <c r="S103" s="69"/>
      <c r="T103" s="69"/>
      <c r="U103" s="69"/>
      <c r="V103" s="69"/>
      <c r="W103" s="69"/>
      <c r="X103" s="69"/>
    </row>
    <row r="104" spans="1:30" s="110" customFormat="1" ht="20.100000000000001" customHeight="1">
      <c r="A104" s="540"/>
      <c r="B104" s="540"/>
      <c r="C104" s="540"/>
      <c r="D104" s="540"/>
      <c r="E104" s="540"/>
      <c r="F104" s="540"/>
      <c r="G104" s="556"/>
      <c r="H104" s="559"/>
      <c r="I104" s="560"/>
      <c r="J104" s="559"/>
      <c r="K104" s="560"/>
      <c r="L104" s="52" t="str">
        <f>IF(J113+K113=0,IF(J103&gt;0,"Nessun operaio in B.2!",""),IF(J103=0,"Compilare Orario Operai",IF(J103&gt;48,"Orario settimanale &gt; 48?","")))</f>
        <v/>
      </c>
      <c r="M104" s="67"/>
      <c r="N104" s="140" t="s">
        <v>33</v>
      </c>
      <c r="O104" s="141" t="e">
        <f>H101/(F113+G113+H113+I113)</f>
        <v>#DIV/0!</v>
      </c>
      <c r="P104" s="142" t="e">
        <f>J101/(J113+K113)</f>
        <v>#DIV/0!</v>
      </c>
      <c r="Q104" s="69"/>
      <c r="R104" s="69"/>
      <c r="S104" s="69"/>
      <c r="T104" s="69"/>
      <c r="U104" s="69"/>
      <c r="V104" s="69"/>
      <c r="W104" s="69"/>
      <c r="X104" s="69"/>
    </row>
    <row r="105" spans="1:30" s="110" customFormat="1" ht="32.25" customHeight="1">
      <c r="A105" s="561" t="s">
        <v>424</v>
      </c>
      <c r="B105" s="561"/>
      <c r="C105" s="561"/>
      <c r="D105" s="561"/>
      <c r="E105" s="561"/>
      <c r="F105" s="561"/>
      <c r="G105" s="562"/>
      <c r="H105" s="563"/>
      <c r="I105" s="564"/>
      <c r="J105" s="565"/>
      <c r="K105" s="564"/>
      <c r="L105" s="51"/>
      <c r="M105" s="46"/>
      <c r="N105" s="140" t="s">
        <v>34</v>
      </c>
      <c r="O105" s="141" t="e">
        <f>H103/(F113+G113+H113+I113)</f>
        <v>#DIV/0!</v>
      </c>
      <c r="P105" s="142" t="e">
        <f>J103/(J113+K113)</f>
        <v>#DIV/0!</v>
      </c>
      <c r="Q105" s="69"/>
      <c r="R105" s="69"/>
      <c r="S105" s="69"/>
      <c r="T105" s="69"/>
      <c r="U105" s="69"/>
      <c r="V105" s="69"/>
      <c r="W105" s="69"/>
      <c r="X105" s="69"/>
    </row>
    <row r="106" spans="1:30" s="110" customFormat="1" ht="20.100000000000001" customHeight="1">
      <c r="A106" s="555" t="s">
        <v>423</v>
      </c>
      <c r="B106" s="555"/>
      <c r="C106" s="555"/>
      <c r="D106" s="555"/>
      <c r="E106" s="555"/>
      <c r="F106" s="555"/>
      <c r="G106" s="555"/>
      <c r="H106" s="555"/>
      <c r="I106" s="555"/>
      <c r="J106" s="555"/>
      <c r="K106" s="555"/>
      <c r="L106" s="24"/>
      <c r="M106" s="46"/>
      <c r="N106" s="69"/>
      <c r="O106" s="47"/>
      <c r="P106" s="47"/>
      <c r="Q106" s="69"/>
      <c r="R106" s="69"/>
      <c r="S106" s="69"/>
      <c r="T106" s="69"/>
      <c r="U106" s="69"/>
      <c r="V106" s="69"/>
      <c r="W106" s="69"/>
      <c r="X106" s="69"/>
    </row>
    <row r="107" spans="1:30" s="110" customFormat="1" ht="20.100000000000001" customHeight="1">
      <c r="A107" s="135"/>
      <c r="B107" s="135"/>
      <c r="C107" s="135"/>
      <c r="D107" s="135"/>
      <c r="E107" s="135"/>
      <c r="F107" s="135"/>
      <c r="G107" s="135"/>
      <c r="H107" s="135"/>
      <c r="I107" s="69"/>
      <c r="J107" s="135"/>
      <c r="K107" s="135"/>
      <c r="L107" s="24"/>
      <c r="M107" s="46"/>
      <c r="N107" s="135"/>
      <c r="O107" s="143"/>
      <c r="P107" s="47"/>
      <c r="Q107" s="69"/>
      <c r="R107" s="69"/>
      <c r="S107" s="69"/>
      <c r="T107" s="69"/>
      <c r="U107" s="69"/>
      <c r="V107" s="69"/>
      <c r="W107" s="69"/>
      <c r="X107" s="69"/>
    </row>
    <row r="108" spans="1:30" s="110" customFormat="1" ht="30.75" customHeight="1">
      <c r="A108" s="575" t="s">
        <v>686</v>
      </c>
      <c r="B108" s="575"/>
      <c r="C108" s="575"/>
      <c r="D108" s="575"/>
      <c r="E108" s="575"/>
      <c r="F108" s="575"/>
      <c r="G108" s="575"/>
      <c r="H108" s="575"/>
      <c r="I108" s="575"/>
      <c r="J108" s="575"/>
      <c r="K108" s="575"/>
      <c r="L108" s="24"/>
      <c r="M108" s="46"/>
      <c r="N108" s="574"/>
      <c r="O108" s="574"/>
      <c r="P108" s="566" t="s">
        <v>35</v>
      </c>
      <c r="Q108" s="566"/>
      <c r="R108" s="567"/>
      <c r="S108" s="566" t="s">
        <v>23</v>
      </c>
      <c r="T108" s="566"/>
      <c r="U108" s="567"/>
      <c r="V108" s="566" t="s">
        <v>36</v>
      </c>
      <c r="W108" s="566"/>
      <c r="X108" s="567"/>
      <c r="Y108" s="566" t="s">
        <v>26</v>
      </c>
      <c r="Z108" s="566"/>
      <c r="AA108" s="567"/>
      <c r="AC108" s="363" t="s">
        <v>558</v>
      </c>
      <c r="AD108" s="380">
        <v>365</v>
      </c>
    </row>
    <row r="109" spans="1:30" s="110" customFormat="1" ht="29.25" customHeight="1">
      <c r="A109" s="568" t="s">
        <v>37</v>
      </c>
      <c r="B109" s="568"/>
      <c r="C109" s="568"/>
      <c r="D109" s="568"/>
      <c r="E109" s="568"/>
      <c r="F109" s="568"/>
      <c r="G109" s="568"/>
      <c r="H109" s="568"/>
      <c r="I109" s="568"/>
      <c r="J109" s="568"/>
      <c r="K109" s="568"/>
      <c r="L109" s="24"/>
      <c r="M109" s="46"/>
      <c r="N109" s="574"/>
      <c r="O109" s="574"/>
      <c r="P109" s="144" t="s">
        <v>14</v>
      </c>
      <c r="Q109" s="145" t="s">
        <v>15</v>
      </c>
      <c r="R109" s="146" t="s">
        <v>35</v>
      </c>
      <c r="S109" s="144" t="s">
        <v>14</v>
      </c>
      <c r="T109" s="145" t="s">
        <v>15</v>
      </c>
      <c r="U109" s="146" t="s">
        <v>35</v>
      </c>
      <c r="V109" s="144" t="s">
        <v>14</v>
      </c>
      <c r="W109" s="145" t="s">
        <v>15</v>
      </c>
      <c r="X109" s="146" t="s">
        <v>35</v>
      </c>
      <c r="Y109" s="144" t="s">
        <v>14</v>
      </c>
      <c r="Z109" s="145" t="s">
        <v>15</v>
      </c>
      <c r="AA109" s="146" t="s">
        <v>35</v>
      </c>
      <c r="AC109" s="364" t="s">
        <v>555</v>
      </c>
      <c r="AD109" s="380">
        <v>104</v>
      </c>
    </row>
    <row r="110" spans="1:30" s="110" customFormat="1" ht="20.25" customHeight="1">
      <c r="A110" s="573" t="s">
        <v>38</v>
      </c>
      <c r="B110" s="573"/>
      <c r="C110" s="573"/>
      <c r="D110" s="573"/>
      <c r="E110" s="573"/>
      <c r="F110" s="571" t="s">
        <v>429</v>
      </c>
      <c r="G110" s="572"/>
      <c r="H110" s="572"/>
      <c r="I110" s="572"/>
      <c r="J110" s="572"/>
      <c r="K110" s="572"/>
      <c r="L110" s="24"/>
      <c r="M110" s="46"/>
      <c r="N110" s="147" t="s">
        <v>39</v>
      </c>
      <c r="O110" s="147"/>
      <c r="P110" s="142">
        <f>+S110+V110+Y110</f>
        <v>0</v>
      </c>
      <c r="Q110" s="148">
        <f>+T110+W110+Z110</f>
        <v>0</v>
      </c>
      <c r="R110" s="149">
        <f>+U110+X110+AA110</f>
        <v>0</v>
      </c>
      <c r="S110" s="142">
        <f>+$F$113</f>
        <v>0</v>
      </c>
      <c r="T110" s="148">
        <f>$G$113</f>
        <v>0</v>
      </c>
      <c r="U110" s="149">
        <f>+S110+T110</f>
        <v>0</v>
      </c>
      <c r="V110" s="142">
        <f>$H$113</f>
        <v>0</v>
      </c>
      <c r="W110" s="148">
        <f>$I$113</f>
        <v>0</v>
      </c>
      <c r="X110" s="149">
        <f>+V110+W110</f>
        <v>0</v>
      </c>
      <c r="Y110" s="142">
        <f>$J$113</f>
        <v>0</v>
      </c>
      <c r="Z110" s="148">
        <f>$K$113</f>
        <v>0</v>
      </c>
      <c r="AA110" s="149">
        <f>+Y110+Z110</f>
        <v>0</v>
      </c>
      <c r="AC110" s="364" t="s">
        <v>556</v>
      </c>
      <c r="AD110" s="380">
        <v>10</v>
      </c>
    </row>
    <row r="111" spans="1:30" s="110" customFormat="1" ht="20.100000000000001" customHeight="1">
      <c r="A111" s="135"/>
      <c r="B111" s="135"/>
      <c r="C111" s="135"/>
      <c r="D111" s="135"/>
      <c r="E111" s="150"/>
      <c r="F111" s="569" t="s">
        <v>23</v>
      </c>
      <c r="G111" s="569"/>
      <c r="H111" s="569" t="s">
        <v>36</v>
      </c>
      <c r="I111" s="569"/>
      <c r="J111" s="570" t="s">
        <v>26</v>
      </c>
      <c r="K111" s="570"/>
      <c r="L111" s="24"/>
      <c r="M111" s="46"/>
      <c r="N111" s="147" t="s">
        <v>40</v>
      </c>
      <c r="O111" s="147"/>
      <c r="P111" s="151" t="str">
        <f>IF(P110&gt;0,+(S111*S110+V111*V110+Y111*Y110)/P110,"0")</f>
        <v>0</v>
      </c>
      <c r="Q111" s="152" t="str">
        <f>IF(Q110&gt;0,+(T111*T110+W111*W110+Z111*Z110)/Q110,"0")</f>
        <v>0</v>
      </c>
      <c r="R111" s="153" t="str">
        <f>IF(P110&gt;0,IF(Q110&gt;0,+(P111*P110+Q111*Q110)/R110,P111),Q111)</f>
        <v>0</v>
      </c>
      <c r="S111" s="151" t="str">
        <f>IF(S110&gt;0,((($AD$108-$AD$109-$AD$110-$AD$111-$H$101)/5)*($H$103-($H$105/60))-F126/S110),"0")</f>
        <v>0</v>
      </c>
      <c r="T111" s="152" t="str">
        <f>IF(T110&gt;0,((($AD$108-$AD$109-$AD$110-$AD$111-$H$101)/5)*($H$103-($H$105/60))-G126/T110),"0")</f>
        <v>0</v>
      </c>
      <c r="U111" s="153" t="str">
        <f>IF(S110&gt;0,IF(T110&gt;0,+(S111*S110+T111*T110)/U110,S111),T111)</f>
        <v>0</v>
      </c>
      <c r="V111" s="151" t="str">
        <f>IF(V110&gt;0,((($AD$108-$AD$109-$AD$110-$AD$111-$H$101)/5)*($H$103-($H$105/60))-H126/V110),"0")</f>
        <v>0</v>
      </c>
      <c r="W111" s="152" t="str">
        <f>IF(W110&gt;0,((($AD$108-$AD$109-$AD$110-$AD$111-$H$101)/5)*($H$103-($H$105/60))-I126/W110),"0")</f>
        <v>0</v>
      </c>
      <c r="X111" s="153" t="str">
        <f>IF(V110&gt;0,IF(W110&gt;0,+(V111*V110+W111*W110)/X110,V111),W111)</f>
        <v>0</v>
      </c>
      <c r="Y111" s="151" t="str">
        <f>IF(Y110&gt;0,((($AD$108-$AD$109-$AD$110-$AD$111-$J$101)/5)*($J$103-($J$105/60))-J126/Y110),"0")</f>
        <v>0</v>
      </c>
      <c r="Z111" s="152" t="str">
        <f>IF(Z110&gt;0,((($AD$108-$AD$109-$AD$110-$AD$111-$J$101)/5)*($J$103-($J$105/60))-K126/Z110),"0")</f>
        <v>0</v>
      </c>
      <c r="AA111" s="153" t="str">
        <f>IF(Y110&gt;0,IF(Z110&gt;0,+(Y111*Y110+Z111*Z110)/AA110,Y111),Z111)</f>
        <v>0</v>
      </c>
      <c r="AC111" s="364" t="s">
        <v>557</v>
      </c>
      <c r="AD111" s="380">
        <v>1</v>
      </c>
    </row>
    <row r="112" spans="1:30" s="110" customFormat="1" ht="20.100000000000001" customHeight="1">
      <c r="A112" s="135"/>
      <c r="B112" s="135"/>
      <c r="C112" s="135"/>
      <c r="D112" s="135"/>
      <c r="E112" s="150"/>
      <c r="F112" s="154" t="s">
        <v>14</v>
      </c>
      <c r="G112" s="155" t="s">
        <v>15</v>
      </c>
      <c r="H112" s="154" t="s">
        <v>14</v>
      </c>
      <c r="I112" s="156" t="s">
        <v>15</v>
      </c>
      <c r="J112" s="154" t="s">
        <v>14</v>
      </c>
      <c r="K112" s="155" t="s">
        <v>15</v>
      </c>
      <c r="L112" s="24"/>
      <c r="M112" s="46"/>
      <c r="N112" s="147" t="s">
        <v>41</v>
      </c>
      <c r="O112" s="147"/>
      <c r="P112" s="151" t="str">
        <f>IF(P110&gt;0,+(S112*S110+V112*V110+Y112*Y110)/P110,"0")</f>
        <v>0</v>
      </c>
      <c r="Q112" s="152" t="str">
        <f>IF(Q110,+(T112*T110+W112*W110+Z112*Z110)/Q110,"0")</f>
        <v>0</v>
      </c>
      <c r="R112" s="153" t="str">
        <f>IF(P110&gt;0,IF(Q110&gt;0,+(P112*P110+Q112*Q110)/R110,P112),Q112)</f>
        <v>0</v>
      </c>
      <c r="S112" s="151" t="str">
        <f>IF(S110&gt;0,+S111-(F114+F115+F118+F119+F121+F122+F123)/S110,"0")</f>
        <v>0</v>
      </c>
      <c r="T112" s="152" t="str">
        <f>IF(T110&gt;0,+T111-(G114+G115+G118+G119+G121+G122+G123)/T110,"0")</f>
        <v>0</v>
      </c>
      <c r="U112" s="153" t="str">
        <f>IF(S110&gt;0,IF(T110&gt;0,+(S112*S110+T112*T110)/U110,S112),T112)</f>
        <v>0</v>
      </c>
      <c r="V112" s="151" t="str">
        <f>IF(V110&gt;0,+V111-(H114+H115+H118+H119+H121+H122+H123)/V110,"0")</f>
        <v>0</v>
      </c>
      <c r="W112" s="152" t="str">
        <f>IF(W110&gt;0,+W111-(I114+I115+I118+I119+I121+I122+I123)/W110,"0")</f>
        <v>0</v>
      </c>
      <c r="X112" s="153" t="str">
        <f>IF(V110&gt;0,IF(W110&gt;0,+(V112*V110+W112*W110)/X110,V112),W112)</f>
        <v>0</v>
      </c>
      <c r="Y112" s="151" t="str">
        <f>IF(Y110&gt;0,+Y111-(J114+J115+J118+J119+J121+J122+J123)/Y110,"0")</f>
        <v>0</v>
      </c>
      <c r="Z112" s="152" t="str">
        <f>IF(Z110&gt;0,+Z111-(K114+K115+K118+K119+K121+K122+K123)/Z110,"0")</f>
        <v>0</v>
      </c>
      <c r="AA112" s="153" t="str">
        <f>IF(Y110&gt;0,IF(Z110&gt;0,+(Y112*Y110+Z112*Z110)/AA110,Y112),Z112)</f>
        <v>0</v>
      </c>
    </row>
    <row r="113" spans="1:27" s="110" customFormat="1" ht="25.5" customHeight="1">
      <c r="A113" s="553" t="s">
        <v>927</v>
      </c>
      <c r="B113" s="553"/>
      <c r="C113" s="553"/>
      <c r="D113" s="553"/>
      <c r="E113" s="554"/>
      <c r="F113" s="328">
        <f>+(D53+H53-E53-I53)/2</f>
        <v>0</v>
      </c>
      <c r="G113" s="329">
        <f>(F53+J53-G53-K53)/2</f>
        <v>0</v>
      </c>
      <c r="H113" s="328">
        <f>+(D54+D55+H54+H55-E54-E55-I54-I55)/2</f>
        <v>0</v>
      </c>
      <c r="I113" s="329">
        <f>+(F54+F55+J54+J55-G54-G55-K54-K55)/2</f>
        <v>0</v>
      </c>
      <c r="J113" s="328">
        <f>+(D56+H56-E56-I56)/2</f>
        <v>0</v>
      </c>
      <c r="K113" s="329">
        <f>+(F56+J56-G56-K56)/2</f>
        <v>0</v>
      </c>
      <c r="L113" s="24"/>
      <c r="M113" s="46"/>
      <c r="N113" s="157" t="s">
        <v>42</v>
      </c>
      <c r="O113" s="158"/>
      <c r="P113" s="142" t="str">
        <f>IF(P110&gt;0,+(S113*S110+V113*V110+Y113*Y110)/P110,"0")</f>
        <v>0</v>
      </c>
      <c r="Q113" s="148" t="str">
        <f>IF(Q110&gt;0,+(T113*T110+W113*W110+Z113*Z110)/Q110,"0")</f>
        <v>0</v>
      </c>
      <c r="R113" s="149" t="str">
        <f>IF(P110&gt;0,IF(Q110&gt;0,+R111-R112,P113),Q113)</f>
        <v>0</v>
      </c>
      <c r="S113" s="142" t="str">
        <f>IF(S110&gt;0,+S111-S112,"0")</f>
        <v>0</v>
      </c>
      <c r="T113" s="148" t="str">
        <f>IF(T110&gt;0,+T111-T112,"0")</f>
        <v>0</v>
      </c>
      <c r="U113" s="149" t="str">
        <f>IF(S110&gt;0,IF(T110&gt;0,+U111-U112,S113),T113)</f>
        <v>0</v>
      </c>
      <c r="V113" s="142" t="str">
        <f>IF(V110&gt;0,+V111-V112,"0")</f>
        <v>0</v>
      </c>
      <c r="W113" s="148" t="str">
        <f>IF(W110&gt;0,+W111-W112,"0")</f>
        <v>0</v>
      </c>
      <c r="X113" s="149" t="str">
        <f>IF(V110&gt;0,IF(W110&gt;0,+X111-X112,V113),W113)</f>
        <v>0</v>
      </c>
      <c r="Y113" s="142" t="str">
        <f>IF(Y110&gt;0,+Y111-Y112,"0")</f>
        <v>0</v>
      </c>
      <c r="Z113" s="148" t="str">
        <f>IF(Z110&gt;0,+Z111-Z112,"0")</f>
        <v>0</v>
      </c>
      <c r="AA113" s="149" t="str">
        <f>IF(Y110&gt;0,IF(Z110&gt;0,+AA111-AA112,Y113),Z113)</f>
        <v>0</v>
      </c>
    </row>
    <row r="114" spans="1:27" s="110" customFormat="1" ht="20.100000000000001" customHeight="1">
      <c r="A114" s="542" t="s">
        <v>43</v>
      </c>
      <c r="B114" s="542"/>
      <c r="C114" s="542"/>
      <c r="D114" s="542"/>
      <c r="E114" s="542"/>
      <c r="F114" s="346"/>
      <c r="G114" s="347"/>
      <c r="H114" s="346"/>
      <c r="I114" s="347"/>
      <c r="J114" s="346"/>
      <c r="K114" s="347"/>
      <c r="L114" s="31" t="str">
        <f>IF(F113+F114+F115+F118+F119+F121+F122+F123+F126=0,"",IF(F113=0,IF(F114+F115+F118+F119+F121+F122+F123+F126&gt;0,"Attenzione Zero Quadri M full-time in B.2!",""),IF(F114+F115+F118+F119+F121+F122+F123=0,"Nessuna assenza per Quadri M?","")))</f>
        <v/>
      </c>
      <c r="M114" s="67"/>
      <c r="N114" s="69" t="s">
        <v>44</v>
      </c>
      <c r="O114" s="69"/>
      <c r="P114" s="159"/>
      <c r="Q114" s="160"/>
      <c r="R114" s="161"/>
      <c r="S114" s="159" t="str">
        <f>IF(S$110&gt;0,+F114/S$110/8,"0")</f>
        <v>0</v>
      </c>
      <c r="T114" s="160" t="str">
        <f>IF(T$110&gt;0,+G114/T$110/8,"0")</f>
        <v>0</v>
      </c>
      <c r="U114" s="161"/>
      <c r="V114" s="159" t="str">
        <f>IF(V$110&gt;0,+H114/V$110/8,"0")</f>
        <v>0</v>
      </c>
      <c r="W114" s="160" t="str">
        <f>IF(W$110&gt;0,+I114/W$110/8,"0")</f>
        <v>0</v>
      </c>
      <c r="X114" s="161"/>
      <c r="Y114" s="159" t="str">
        <f>IF(Y$110&gt;0,+J114/Y$110/8,"0")</f>
        <v>0</v>
      </c>
      <c r="Z114" s="160" t="str">
        <f>IF(Z$110&gt;0,+K114/Z$110/8,"0")</f>
        <v>0</v>
      </c>
      <c r="AA114" s="161"/>
    </row>
    <row r="115" spans="1:27" s="110" customFormat="1" ht="20.100000000000001" customHeight="1">
      <c r="A115" s="552" t="s">
        <v>428</v>
      </c>
      <c r="B115" s="552"/>
      <c r="C115" s="552"/>
      <c r="D115" s="552"/>
      <c r="E115" s="552"/>
      <c r="F115" s="350"/>
      <c r="G115" s="351"/>
      <c r="H115" s="350"/>
      <c r="I115" s="351"/>
      <c r="J115" s="350"/>
      <c r="K115" s="351"/>
      <c r="L115" s="58" t="str">
        <f>IF(G113+G114+G115+G118+G119+G121+G122+G123+G126=0,"",IF(G113=0,IF(G114+G115+G118+G119+G121+G122+G123+G126&gt;0,"Attenzione Zero Quadri F full-time in B.2!",""),IF(G114+G115+G118+G119+G121+G122+G123=0,"Nessuna assenza per Quadri F?","")))</f>
        <v/>
      </c>
      <c r="M115" s="67"/>
      <c r="N115" s="69" t="s">
        <v>45</v>
      </c>
      <c r="O115" s="69"/>
      <c r="P115" s="159"/>
      <c r="Q115" s="160"/>
      <c r="R115" s="161"/>
      <c r="S115" s="159" t="str">
        <f t="shared" ref="S115:T125" si="7">IF(S$110&gt;0,+F115/S$110/8,"0")</f>
        <v>0</v>
      </c>
      <c r="T115" s="160" t="str">
        <f t="shared" si="7"/>
        <v>0</v>
      </c>
      <c r="U115" s="161"/>
      <c r="V115" s="159" t="str">
        <f t="shared" ref="V115:W126" si="8">IF(V$110&gt;0,+H115/V$110/8,"0")</f>
        <v>0</v>
      </c>
      <c r="W115" s="160" t="str">
        <f>IF(W$110&gt;0,+I115/W$110/8,"0")</f>
        <v>0</v>
      </c>
      <c r="X115" s="161"/>
      <c r="Y115" s="159" t="str">
        <f t="shared" ref="Y115:Z126" si="9">IF(Y$110&gt;0,+J115/Y$110/8,"0")</f>
        <v>0</v>
      </c>
      <c r="Z115" s="160" t="str">
        <f t="shared" si="9"/>
        <v>0</v>
      </c>
      <c r="AA115" s="161"/>
    </row>
    <row r="116" spans="1:27" s="110" customFormat="1" ht="29.25" hidden="1" customHeight="1">
      <c r="A116" s="532" t="s">
        <v>459</v>
      </c>
      <c r="B116" s="532"/>
      <c r="C116" s="532"/>
      <c r="D116" s="532"/>
      <c r="E116" s="532"/>
      <c r="F116" s="352"/>
      <c r="G116" s="352"/>
      <c r="H116" s="352"/>
      <c r="I116" s="352"/>
      <c r="J116" s="353"/>
      <c r="K116" s="354"/>
      <c r="L116" s="198" t="str">
        <f>IF(OR(J116&gt;J115,K116&gt;K115),"Attenzione: Carenza &gt; Malattie non professionali (punto 2.)","")</f>
        <v/>
      </c>
      <c r="M116" s="46"/>
      <c r="N116" s="197" t="s">
        <v>427</v>
      </c>
      <c r="O116" s="162"/>
      <c r="P116" s="163"/>
      <c r="Q116" s="164"/>
      <c r="R116" s="165"/>
      <c r="S116" s="274" t="str">
        <f t="shared" si="7"/>
        <v>0</v>
      </c>
      <c r="T116" s="275" t="str">
        <f t="shared" si="7"/>
        <v>0</v>
      </c>
      <c r="U116" s="276"/>
      <c r="V116" s="274" t="str">
        <f t="shared" si="8"/>
        <v>0</v>
      </c>
      <c r="W116" s="275" t="str">
        <f t="shared" si="8"/>
        <v>0</v>
      </c>
      <c r="X116" s="276"/>
      <c r="Y116" s="274" t="str">
        <f t="shared" si="9"/>
        <v>0</v>
      </c>
      <c r="Z116" s="275" t="str">
        <f t="shared" si="9"/>
        <v>0</v>
      </c>
      <c r="AA116" s="165"/>
    </row>
    <row r="117" spans="1:27" s="110" customFormat="1" ht="20.100000000000001" hidden="1" customHeight="1">
      <c r="A117" s="667" t="s">
        <v>46</v>
      </c>
      <c r="B117" s="667"/>
      <c r="C117" s="667"/>
      <c r="D117" s="667"/>
      <c r="E117" s="667"/>
      <c r="F117" s="350"/>
      <c r="G117" s="351"/>
      <c r="H117" s="350"/>
      <c r="I117" s="351"/>
      <c r="J117" s="350"/>
      <c r="K117" s="351"/>
      <c r="L117" s="51"/>
      <c r="M117" s="46"/>
      <c r="N117" s="69"/>
      <c r="O117" s="166"/>
      <c r="P117" s="167"/>
      <c r="Q117" s="168"/>
      <c r="R117" s="169"/>
      <c r="S117" s="167" t="str">
        <f t="shared" si="7"/>
        <v>0</v>
      </c>
      <c r="T117" s="168" t="str">
        <f t="shared" si="7"/>
        <v>0</v>
      </c>
      <c r="U117" s="169"/>
      <c r="V117" s="167" t="str">
        <f t="shared" si="8"/>
        <v>0</v>
      </c>
      <c r="W117" s="168" t="str">
        <f t="shared" si="8"/>
        <v>0</v>
      </c>
      <c r="X117" s="169"/>
      <c r="Y117" s="167" t="str">
        <f t="shared" si="9"/>
        <v>0</v>
      </c>
      <c r="Z117" s="168" t="str">
        <f t="shared" si="9"/>
        <v>0</v>
      </c>
      <c r="AA117" s="169"/>
    </row>
    <row r="118" spans="1:27" s="110" customFormat="1" ht="18.75" customHeight="1">
      <c r="A118" s="552" t="s">
        <v>47</v>
      </c>
      <c r="B118" s="552"/>
      <c r="C118" s="552"/>
      <c r="D118" s="552"/>
      <c r="E118" s="552"/>
      <c r="F118" s="350"/>
      <c r="G118" s="351"/>
      <c r="H118" s="350"/>
      <c r="I118" s="351"/>
      <c r="J118" s="350"/>
      <c r="K118" s="351"/>
      <c r="L118" s="56"/>
      <c r="M118" s="68"/>
      <c r="N118" s="69" t="s">
        <v>48</v>
      </c>
      <c r="O118" s="69"/>
      <c r="P118" s="159"/>
      <c r="Q118" s="160"/>
      <c r="R118" s="161"/>
      <c r="S118" s="159" t="str">
        <f t="shared" si="7"/>
        <v>0</v>
      </c>
      <c r="T118" s="160" t="str">
        <f t="shared" si="7"/>
        <v>0</v>
      </c>
      <c r="U118" s="161"/>
      <c r="V118" s="159" t="str">
        <f t="shared" si="8"/>
        <v>0</v>
      </c>
      <c r="W118" s="160" t="str">
        <f t="shared" si="8"/>
        <v>0</v>
      </c>
      <c r="X118" s="161"/>
      <c r="Y118" s="159" t="str">
        <f t="shared" si="9"/>
        <v>0</v>
      </c>
      <c r="Z118" s="160" t="str">
        <f t="shared" si="9"/>
        <v>0</v>
      </c>
      <c r="AA118" s="161"/>
    </row>
    <row r="119" spans="1:27" s="110" customFormat="1" ht="20.100000000000001" customHeight="1">
      <c r="A119" s="552" t="s">
        <v>475</v>
      </c>
      <c r="B119" s="552"/>
      <c r="C119" s="552"/>
      <c r="D119" s="552"/>
      <c r="E119" s="628"/>
      <c r="F119" s="350"/>
      <c r="G119" s="351"/>
      <c r="H119" s="350"/>
      <c r="I119" s="351"/>
      <c r="J119" s="350"/>
      <c r="K119" s="351"/>
      <c r="L119" s="31" t="str">
        <f>IF(H113+H114+H115+H118+H119+H121+H122+H123+H126+H128=0,"",IF(H113=0,IF(H114+H115+H118+H119+H121+H122+H123+H126+H128&gt;0,"Attenzione Zero Impiegati/Intermedi M full-time in B.2!",""),IF(H114+H115+H118+H119+H121+H122+H123=0,"Nessuna assenza per Impiegati/Intermedi M?","")))</f>
        <v/>
      </c>
      <c r="M119" s="67"/>
      <c r="N119" s="69" t="s">
        <v>483</v>
      </c>
      <c r="O119" s="69"/>
      <c r="P119" s="159"/>
      <c r="Q119" s="160"/>
      <c r="R119" s="161"/>
      <c r="S119" s="159" t="str">
        <f t="shared" si="7"/>
        <v>0</v>
      </c>
      <c r="T119" s="160" t="str">
        <f t="shared" si="7"/>
        <v>0</v>
      </c>
      <c r="U119" s="161"/>
      <c r="V119" s="159" t="str">
        <f t="shared" si="8"/>
        <v>0</v>
      </c>
      <c r="W119" s="160" t="str">
        <f t="shared" si="8"/>
        <v>0</v>
      </c>
      <c r="X119" s="161"/>
      <c r="Y119" s="159" t="str">
        <f t="shared" si="9"/>
        <v>0</v>
      </c>
      <c r="Z119" s="160" t="str">
        <f t="shared" si="9"/>
        <v>0</v>
      </c>
      <c r="AA119" s="161"/>
    </row>
    <row r="120" spans="1:27" s="110" customFormat="1" ht="20.100000000000001" hidden="1" customHeight="1">
      <c r="A120" s="537" t="s">
        <v>473</v>
      </c>
      <c r="B120" s="537"/>
      <c r="C120" s="537"/>
      <c r="D120" s="537"/>
      <c r="E120" s="538"/>
      <c r="F120" s="350"/>
      <c r="G120" s="351"/>
      <c r="H120" s="350"/>
      <c r="I120" s="351"/>
      <c r="J120" s="350"/>
      <c r="K120" s="351"/>
      <c r="L120" s="58"/>
      <c r="M120" s="69"/>
      <c r="N120" s="69" t="s">
        <v>471</v>
      </c>
      <c r="O120" s="166"/>
      <c r="P120" s="167"/>
      <c r="Q120" s="168"/>
      <c r="R120" s="169"/>
      <c r="S120" s="167" t="str">
        <f>IF(S$110&gt;0,+F120/S$110/8,"0")</f>
        <v>0</v>
      </c>
      <c r="T120" s="168" t="str">
        <f>IF(T$110&gt;0,+G120/T$110/8,"0")</f>
        <v>0</v>
      </c>
      <c r="U120" s="169"/>
      <c r="V120" s="167" t="str">
        <f t="shared" si="8"/>
        <v>0</v>
      </c>
      <c r="W120" s="168" t="str">
        <f t="shared" si="8"/>
        <v>0</v>
      </c>
      <c r="X120" s="169"/>
      <c r="Y120" s="167" t="str">
        <f t="shared" si="9"/>
        <v>0</v>
      </c>
      <c r="Z120" s="168" t="str">
        <f t="shared" si="9"/>
        <v>0</v>
      </c>
      <c r="AA120" s="169"/>
    </row>
    <row r="121" spans="1:27" s="110" customFormat="1" ht="20.100000000000001" customHeight="1">
      <c r="A121" s="552" t="s">
        <v>474</v>
      </c>
      <c r="B121" s="552"/>
      <c r="C121" s="552"/>
      <c r="D121" s="552"/>
      <c r="E121" s="552"/>
      <c r="F121" s="350"/>
      <c r="G121" s="351"/>
      <c r="H121" s="350"/>
      <c r="I121" s="351"/>
      <c r="J121" s="350"/>
      <c r="K121" s="351"/>
      <c r="L121" s="58" t="str">
        <f>IF(I113+I114+I115+I118+I119+I121+I122+I123+I126+I128=0,"",IF(I113=0,IF(I114+I115+I118+I119+I121+I122+I123+I126+I128&gt;0,"Attenzione Zero Impiegati/Intermedi F full-time in B.2!",""),IF(I114+I115+I118+I119+I121+I122+I123=0,"Nessuna assenza per Impiegati/Intermedi F?","")))</f>
        <v/>
      </c>
      <c r="M121" s="67"/>
      <c r="N121" s="69" t="s">
        <v>484</v>
      </c>
      <c r="O121" s="69"/>
      <c r="P121" s="159"/>
      <c r="Q121" s="160"/>
      <c r="R121" s="161"/>
      <c r="S121" s="159" t="str">
        <f t="shared" si="7"/>
        <v>0</v>
      </c>
      <c r="T121" s="160" t="str">
        <f t="shared" si="7"/>
        <v>0</v>
      </c>
      <c r="U121" s="161"/>
      <c r="V121" s="159" t="str">
        <f t="shared" si="8"/>
        <v>0</v>
      </c>
      <c r="W121" s="160" t="str">
        <f t="shared" si="8"/>
        <v>0</v>
      </c>
      <c r="X121" s="161"/>
      <c r="Y121" s="159" t="str">
        <f t="shared" si="9"/>
        <v>0</v>
      </c>
      <c r="Z121" s="160" t="str">
        <f t="shared" si="9"/>
        <v>0</v>
      </c>
      <c r="AA121" s="161"/>
    </row>
    <row r="122" spans="1:27" s="110" customFormat="1" ht="20.100000000000001" customHeight="1">
      <c r="A122" s="552" t="s">
        <v>49</v>
      </c>
      <c r="B122" s="552"/>
      <c r="C122" s="552"/>
      <c r="D122" s="552"/>
      <c r="E122" s="552"/>
      <c r="F122" s="355"/>
      <c r="G122" s="351"/>
      <c r="H122" s="350"/>
      <c r="I122" s="351"/>
      <c r="J122" s="350"/>
      <c r="K122" s="351"/>
      <c r="L122" s="31" t="str">
        <f>IF(J113+J114+J115+J118+J119+J121+J122+J123+J126+J128=0,"",IF(J113=0,IF(J114+J115+J118+J119+J121+J122+J123+J126+J128&gt;0,"Attenzione Zero Operai M full-time in B.2!",""),IF(J114+J115+J118+J119+J121+J122+J123=0,"Nessuna assenza per Operai M?","")))</f>
        <v/>
      </c>
      <c r="M122" s="67"/>
      <c r="N122" s="69" t="s">
        <v>472</v>
      </c>
      <c r="O122" s="69"/>
      <c r="P122" s="159"/>
      <c r="Q122" s="160"/>
      <c r="R122" s="161"/>
      <c r="S122" s="159" t="str">
        <f t="shared" si="7"/>
        <v>0</v>
      </c>
      <c r="T122" s="160" t="str">
        <f t="shared" si="7"/>
        <v>0</v>
      </c>
      <c r="U122" s="161"/>
      <c r="V122" s="159" t="str">
        <f t="shared" si="8"/>
        <v>0</v>
      </c>
      <c r="W122" s="160" t="str">
        <f t="shared" si="8"/>
        <v>0</v>
      </c>
      <c r="X122" s="161"/>
      <c r="Y122" s="159" t="str">
        <f t="shared" si="9"/>
        <v>0</v>
      </c>
      <c r="Z122" s="160" t="str">
        <f t="shared" si="9"/>
        <v>0</v>
      </c>
      <c r="AA122" s="161"/>
    </row>
    <row r="123" spans="1:27" s="110" customFormat="1" ht="20.100000000000001" customHeight="1">
      <c r="A123" s="552" t="s">
        <v>476</v>
      </c>
      <c r="B123" s="552"/>
      <c r="C123" s="552"/>
      <c r="D123" s="552"/>
      <c r="E123" s="552"/>
      <c r="F123" s="350"/>
      <c r="G123" s="351"/>
      <c r="H123" s="350"/>
      <c r="I123" s="351"/>
      <c r="J123" s="350"/>
      <c r="K123" s="351"/>
      <c r="L123" s="31" t="str">
        <f>IF(K113+K114+K115+K118+K119+K121+K122+K123+K126+K128=0,"",IF(K113=0,IF(K114+K115+K118+K119+K121+K122+K123+K126+K128&gt;0,"Attenzione Zero Operai F full-time in B.2!",""),IF(K114+K115+K118+K119+K121+K122+K123=0,"Nessuna assenza per Operai F?","")))</f>
        <v/>
      </c>
      <c r="M123" s="67"/>
      <c r="N123" s="69" t="s">
        <v>485</v>
      </c>
      <c r="O123" s="69"/>
      <c r="P123" s="159"/>
      <c r="Q123" s="160"/>
      <c r="R123" s="161"/>
      <c r="S123" s="159" t="str">
        <f t="shared" si="7"/>
        <v>0</v>
      </c>
      <c r="T123" s="160" t="str">
        <f t="shared" si="7"/>
        <v>0</v>
      </c>
      <c r="U123" s="161"/>
      <c r="V123" s="159" t="str">
        <f t="shared" si="8"/>
        <v>0</v>
      </c>
      <c r="W123" s="160" t="str">
        <f t="shared" si="8"/>
        <v>0</v>
      </c>
      <c r="X123" s="161"/>
      <c r="Y123" s="159" t="str">
        <f t="shared" si="9"/>
        <v>0</v>
      </c>
      <c r="Z123" s="160" t="str">
        <f t="shared" si="9"/>
        <v>0</v>
      </c>
      <c r="AA123" s="161"/>
    </row>
    <row r="124" spans="1:27" s="110" customFormat="1" ht="20.100000000000001" hidden="1" customHeight="1">
      <c r="A124" s="629" t="s">
        <v>50</v>
      </c>
      <c r="B124" s="629"/>
      <c r="C124" s="629"/>
      <c r="D124" s="629"/>
      <c r="E124" s="629"/>
      <c r="F124" s="350"/>
      <c r="G124" s="351"/>
      <c r="H124" s="350"/>
      <c r="I124" s="351"/>
      <c r="J124" s="350"/>
      <c r="K124" s="351"/>
      <c r="L124" s="51"/>
      <c r="M124" s="46"/>
      <c r="N124" s="69"/>
      <c r="O124" s="49"/>
      <c r="P124" s="268"/>
      <c r="Q124" s="160"/>
      <c r="R124" s="161"/>
      <c r="S124" s="268" t="str">
        <f t="shared" si="7"/>
        <v>0</v>
      </c>
      <c r="T124" s="160" t="str">
        <f t="shared" si="7"/>
        <v>0</v>
      </c>
      <c r="U124" s="161"/>
      <c r="V124" s="268" t="str">
        <f t="shared" si="8"/>
        <v>0</v>
      </c>
      <c r="W124" s="160" t="str">
        <f t="shared" si="8"/>
        <v>0</v>
      </c>
      <c r="X124" s="161"/>
      <c r="Y124" s="268" t="str">
        <f t="shared" si="9"/>
        <v>0</v>
      </c>
      <c r="Z124" s="160" t="str">
        <f t="shared" si="9"/>
        <v>0</v>
      </c>
      <c r="AA124" s="161"/>
    </row>
    <row r="125" spans="1:27" s="110" customFormat="1" ht="20.100000000000001" hidden="1" customHeight="1">
      <c r="A125" s="629" t="s">
        <v>51</v>
      </c>
      <c r="B125" s="629"/>
      <c r="C125" s="629"/>
      <c r="D125" s="629"/>
      <c r="E125" s="629"/>
      <c r="F125" s="350"/>
      <c r="G125" s="351"/>
      <c r="H125" s="350"/>
      <c r="I125" s="351"/>
      <c r="J125" s="350"/>
      <c r="K125" s="351"/>
      <c r="L125" s="51"/>
      <c r="M125" s="46"/>
      <c r="N125" s="69"/>
      <c r="O125" s="49"/>
      <c r="P125" s="268"/>
      <c r="Q125" s="160"/>
      <c r="R125" s="161"/>
      <c r="S125" s="268" t="str">
        <f t="shared" si="7"/>
        <v>0</v>
      </c>
      <c r="T125" s="160" t="str">
        <f t="shared" si="7"/>
        <v>0</v>
      </c>
      <c r="U125" s="161"/>
      <c r="V125" s="268" t="str">
        <f t="shared" si="8"/>
        <v>0</v>
      </c>
      <c r="W125" s="160" t="str">
        <f t="shared" si="8"/>
        <v>0</v>
      </c>
      <c r="X125" s="161"/>
      <c r="Y125" s="268" t="str">
        <f t="shared" si="9"/>
        <v>0</v>
      </c>
      <c r="Z125" s="160" t="str">
        <f t="shared" si="9"/>
        <v>0</v>
      </c>
      <c r="AA125" s="161"/>
    </row>
    <row r="126" spans="1:27" s="110" customFormat="1" ht="20.100000000000001" customHeight="1">
      <c r="A126" s="672" t="s">
        <v>426</v>
      </c>
      <c r="B126" s="672"/>
      <c r="C126" s="672"/>
      <c r="D126" s="672"/>
      <c r="E126" s="672"/>
      <c r="F126" s="350"/>
      <c r="G126" s="351"/>
      <c r="H126" s="350"/>
      <c r="I126" s="351"/>
      <c r="J126" s="350"/>
      <c r="K126" s="351"/>
      <c r="L126" s="51"/>
      <c r="M126" s="46"/>
      <c r="N126" s="69" t="s">
        <v>52</v>
      </c>
      <c r="O126" s="49"/>
      <c r="P126" s="268"/>
      <c r="Q126" s="160"/>
      <c r="R126" s="161"/>
      <c r="S126" s="268" t="str">
        <f>IF(S$110&gt;0,+F126/S$110/8,"0")</f>
        <v>0</v>
      </c>
      <c r="T126" s="160" t="str">
        <f>IF(T$110&gt;0,+G126/T$110/8,"0")</f>
        <v>0</v>
      </c>
      <c r="U126" s="161"/>
      <c r="V126" s="268" t="str">
        <f t="shared" si="8"/>
        <v>0</v>
      </c>
      <c r="W126" s="160" t="str">
        <f t="shared" si="8"/>
        <v>0</v>
      </c>
      <c r="X126" s="161"/>
      <c r="Y126" s="268" t="str">
        <f t="shared" si="9"/>
        <v>0</v>
      </c>
      <c r="Z126" s="160" t="str">
        <f t="shared" si="9"/>
        <v>0</v>
      </c>
      <c r="AA126" s="161"/>
    </row>
    <row r="127" spans="1:27" s="110" customFormat="1" ht="20.100000000000001" hidden="1" customHeight="1">
      <c r="A127" s="361" t="s">
        <v>53</v>
      </c>
      <c r="B127" s="361"/>
      <c r="C127" s="361"/>
      <c r="D127" s="361"/>
      <c r="E127" s="362"/>
      <c r="F127" s="348"/>
      <c r="G127" s="349"/>
      <c r="H127" s="356"/>
      <c r="I127" s="357"/>
      <c r="J127" s="356"/>
      <c r="K127" s="357"/>
      <c r="L127" s="51"/>
      <c r="M127" s="46"/>
      <c r="N127" s="69"/>
      <c r="O127" s="269"/>
      <c r="P127" s="270"/>
      <c r="Q127" s="170"/>
      <c r="R127" s="171"/>
      <c r="S127" s="270" t="str">
        <f>IF(S$110&gt;0,+F127/S$110,"0")</f>
        <v>0</v>
      </c>
      <c r="T127" s="170"/>
      <c r="U127" s="171"/>
      <c r="V127" s="270"/>
      <c r="W127" s="170"/>
      <c r="X127" s="171"/>
      <c r="Y127" s="270"/>
      <c r="Z127" s="170"/>
      <c r="AA127" s="171"/>
    </row>
    <row r="128" spans="1:27" s="110" customFormat="1" ht="20.100000000000001" customHeight="1">
      <c r="A128" s="648" t="s">
        <v>54</v>
      </c>
      <c r="B128" s="648"/>
      <c r="C128" s="648"/>
      <c r="D128" s="648"/>
      <c r="E128" s="648"/>
      <c r="F128" s="323"/>
      <c r="G128" s="324"/>
      <c r="H128" s="358"/>
      <c r="I128" s="359"/>
      <c r="J128" s="358"/>
      <c r="K128" s="359"/>
      <c r="L128" s="51"/>
      <c r="M128" s="46"/>
      <c r="N128" s="69" t="s">
        <v>55</v>
      </c>
      <c r="O128" s="46"/>
      <c r="P128" s="159"/>
      <c r="Q128" s="160"/>
      <c r="R128" s="161"/>
      <c r="S128" s="271"/>
      <c r="T128" s="272"/>
      <c r="U128" s="273"/>
      <c r="V128" s="159" t="str">
        <f>IF(V$110&gt;0,+H128/V$110,"0")</f>
        <v>0</v>
      </c>
      <c r="W128" s="160" t="str">
        <f>IF(W$110&gt;0,+I128/W$110,"0")</f>
        <v>0</v>
      </c>
      <c r="X128" s="161"/>
      <c r="Y128" s="159" t="str">
        <f>IF(Y$110&gt;0,+J128/Y$110,"0")</f>
        <v>0</v>
      </c>
      <c r="Z128" s="160" t="str">
        <f>IF(Z$110&gt;0,+K128/Z$110,"0")</f>
        <v>0</v>
      </c>
      <c r="AA128" s="161"/>
    </row>
    <row r="129" spans="1:27" s="109" customFormat="1" ht="20.100000000000001" hidden="1" customHeight="1">
      <c r="A129" s="660" t="s">
        <v>56</v>
      </c>
      <c r="B129" s="660"/>
      <c r="C129" s="660"/>
      <c r="D129" s="660"/>
      <c r="E129" s="660"/>
      <c r="F129" s="266"/>
      <c r="G129" s="267"/>
      <c r="H129" s="266"/>
      <c r="I129" s="266"/>
      <c r="J129" s="266"/>
      <c r="K129" s="267"/>
      <c r="L129" s="24"/>
      <c r="M129" s="46"/>
      <c r="N129" s="69"/>
      <c r="O129" s="49"/>
      <c r="P129" s="268"/>
      <c r="Q129" s="160"/>
      <c r="R129" s="161"/>
      <c r="S129" s="268"/>
      <c r="T129" s="160"/>
      <c r="U129" s="161"/>
      <c r="V129" s="268"/>
      <c r="W129" s="160"/>
      <c r="X129" s="161"/>
      <c r="Y129" s="268"/>
      <c r="Z129" s="172"/>
      <c r="AA129" s="161"/>
    </row>
    <row r="130" spans="1:27" s="110" customFormat="1" ht="20.100000000000001" hidden="1" customHeight="1">
      <c r="A130" s="660" t="s">
        <v>57</v>
      </c>
      <c r="B130" s="660"/>
      <c r="C130" s="660"/>
      <c r="D130" s="660"/>
      <c r="E130" s="660"/>
      <c r="F130" s="266"/>
      <c r="G130" s="267"/>
      <c r="H130" s="266"/>
      <c r="I130" s="266"/>
      <c r="J130" s="266"/>
      <c r="K130" s="267"/>
      <c r="L130" s="24"/>
      <c r="M130" s="46"/>
      <c r="N130" s="173"/>
      <c r="O130" s="80"/>
      <c r="P130" s="268"/>
      <c r="Q130" s="160"/>
      <c r="R130" s="161"/>
      <c r="S130" s="268"/>
      <c r="T130" s="160"/>
      <c r="U130" s="161"/>
      <c r="V130" s="268"/>
      <c r="W130" s="160"/>
      <c r="X130" s="161"/>
      <c r="Y130" s="268"/>
      <c r="Z130" s="160"/>
      <c r="AA130" s="161"/>
    </row>
    <row r="131" spans="1:27" s="110" customFormat="1" ht="20.100000000000001" customHeight="1">
      <c r="A131" s="135"/>
      <c r="B131" s="135"/>
      <c r="C131" s="135"/>
      <c r="D131" s="135"/>
      <c r="E131" s="135"/>
      <c r="F131" s="285"/>
      <c r="G131" s="286"/>
      <c r="H131" s="286"/>
      <c r="I131" s="286"/>
      <c r="J131" s="286"/>
      <c r="K131" s="286"/>
      <c r="L131" s="287"/>
      <c r="M131" s="46"/>
      <c r="N131" s="174" t="s">
        <v>58</v>
      </c>
      <c r="O131" s="175"/>
      <c r="P131" s="176" t="str">
        <f>IF(P110&gt;0,+(S131*S110+V131*V110+Y131*Y110)/P110,"0")</f>
        <v>0</v>
      </c>
      <c r="Q131" s="177" t="str">
        <f>IF(Q110&gt;0,+(T131*T110+W131*W110+Z131*Z110)/Q110,"0")</f>
        <v>0</v>
      </c>
      <c r="R131" s="178" t="str">
        <f>IF(P110&gt;0,IF(Q110&gt;0,+R113/R111,P131),Q131)</f>
        <v>0</v>
      </c>
      <c r="S131" s="176" t="str">
        <f>IF(S110&gt;0,+S113/S111,"0")</f>
        <v>0</v>
      </c>
      <c r="T131" s="177" t="str">
        <f>IF(T110&gt;0,+T113/T111,"0")</f>
        <v>0</v>
      </c>
      <c r="U131" s="178" t="str">
        <f>IF(S110&gt;0,IF(T110&gt;0,+U113/U111,S131),T131)</f>
        <v>0</v>
      </c>
      <c r="V131" s="176" t="str">
        <f>IF(V110&gt;0,+V113/V111,"0")</f>
        <v>0</v>
      </c>
      <c r="W131" s="177" t="str">
        <f>IF(W110&gt;0,+W113/W111,"0")</f>
        <v>0</v>
      </c>
      <c r="X131" s="178" t="str">
        <f>IF(V110&gt;0,IF(W110&gt;0,+X113/X111,V131),W131)</f>
        <v>0</v>
      </c>
      <c r="Y131" s="176" t="str">
        <f>IF(Y110&gt;0,+Y113/Y111,"0")</f>
        <v>0</v>
      </c>
      <c r="Z131" s="177" t="str">
        <f>IF(Z110&gt;0,+Z113/Z111,"0")</f>
        <v>0</v>
      </c>
      <c r="AA131" s="178" t="str">
        <f>IF(Y110&gt;0,IF(Z110&gt;0,+AA113/AA111,Y131),Z131)</f>
        <v>0</v>
      </c>
    </row>
    <row r="132" spans="1:27" s="110" customFormat="1" ht="20.100000000000001" customHeight="1">
      <c r="A132" s="650" t="s">
        <v>59</v>
      </c>
      <c r="B132" s="650"/>
      <c r="C132" s="650"/>
      <c r="D132" s="650"/>
      <c r="E132" s="650"/>
      <c r="F132" s="650"/>
      <c r="G132" s="650"/>
      <c r="H132" s="650"/>
      <c r="I132" s="650"/>
      <c r="J132" s="650"/>
      <c r="K132" s="650"/>
      <c r="L132" s="24"/>
      <c r="M132" s="46"/>
      <c r="N132" s="69" t="s">
        <v>60</v>
      </c>
      <c r="O132" s="136"/>
      <c r="P132" s="69"/>
      <c r="Q132" s="69"/>
      <c r="R132" s="69"/>
      <c r="S132" s="69"/>
      <c r="T132" s="69"/>
      <c r="U132" s="69"/>
      <c r="V132" s="69"/>
      <c r="W132" s="69"/>
      <c r="X132" s="69"/>
    </row>
    <row r="133" spans="1:27" s="110" customFormat="1" ht="20.100000000000001" customHeight="1">
      <c r="A133" s="673" t="s">
        <v>468</v>
      </c>
      <c r="B133" s="673"/>
      <c r="C133" s="673"/>
      <c r="D133" s="673"/>
      <c r="E133" s="673"/>
      <c r="F133" s="673"/>
      <c r="G133" s="673"/>
      <c r="H133" s="673"/>
      <c r="I133" s="673"/>
      <c r="J133" s="673"/>
      <c r="K133" s="673"/>
      <c r="L133" s="24"/>
      <c r="M133" s="46"/>
      <c r="N133" s="135"/>
      <c r="O133" s="136"/>
      <c r="P133" s="69"/>
      <c r="Q133" s="69"/>
      <c r="R133" s="69"/>
      <c r="S133" s="69"/>
      <c r="T133" s="69"/>
      <c r="U133" s="69"/>
      <c r="V133" s="69"/>
      <c r="W133" s="69"/>
      <c r="X133" s="69"/>
    </row>
    <row r="134" spans="1:27" s="110" customFormat="1" ht="28.5" customHeight="1">
      <c r="A134" s="536" t="s">
        <v>460</v>
      </c>
      <c r="B134" s="536"/>
      <c r="C134" s="536"/>
      <c r="D134" s="536"/>
      <c r="E134" s="536"/>
      <c r="F134" s="536"/>
      <c r="G134" s="536"/>
      <c r="H134" s="536"/>
      <c r="I134" s="536"/>
      <c r="J134" s="536"/>
      <c r="K134" s="536"/>
      <c r="L134" s="24"/>
      <c r="M134" s="46"/>
      <c r="N134" s="135"/>
      <c r="O134" s="136"/>
      <c r="P134" s="69"/>
      <c r="Q134" s="69"/>
      <c r="R134" s="69"/>
      <c r="S134" s="69"/>
      <c r="T134" s="69"/>
      <c r="U134" s="69"/>
      <c r="V134" s="69"/>
      <c r="W134" s="69"/>
      <c r="X134" s="69"/>
    </row>
    <row r="135" spans="1:27" s="110" customFormat="1" ht="27.75" hidden="1" customHeight="1">
      <c r="A135" s="659" t="s">
        <v>480</v>
      </c>
      <c r="B135" s="659"/>
      <c r="C135" s="659"/>
      <c r="D135" s="659"/>
      <c r="E135" s="659"/>
      <c r="F135" s="659"/>
      <c r="G135" s="659"/>
      <c r="H135" s="659"/>
      <c r="I135" s="659"/>
      <c r="J135" s="659"/>
      <c r="K135" s="659"/>
      <c r="L135" s="24"/>
      <c r="M135" s="46"/>
      <c r="N135" s="135"/>
      <c r="O135" s="136"/>
      <c r="P135" s="69"/>
      <c r="Q135" s="69"/>
      <c r="R135" s="69"/>
      <c r="S135" s="69"/>
      <c r="T135" s="69"/>
      <c r="U135" s="69"/>
      <c r="V135" s="69"/>
      <c r="W135" s="69"/>
      <c r="X135" s="69"/>
    </row>
    <row r="136" spans="1:27" s="110" customFormat="1" ht="20.100000000000001" customHeight="1">
      <c r="A136" s="536" t="s">
        <v>425</v>
      </c>
      <c r="B136" s="536"/>
      <c r="C136" s="536"/>
      <c r="D136" s="536"/>
      <c r="E136" s="536"/>
      <c r="F136" s="536"/>
      <c r="G136" s="536"/>
      <c r="H136" s="536"/>
      <c r="I136" s="536"/>
      <c r="J136" s="536"/>
      <c r="K136" s="536"/>
      <c r="L136" s="24"/>
      <c r="M136" s="46"/>
      <c r="N136" s="135"/>
      <c r="O136" s="136"/>
      <c r="P136" s="69"/>
      <c r="Q136" s="69"/>
      <c r="R136" s="69"/>
      <c r="S136" s="69"/>
      <c r="T136" s="69"/>
      <c r="U136" s="69"/>
      <c r="V136" s="69"/>
      <c r="W136" s="69"/>
      <c r="X136" s="69"/>
    </row>
    <row r="137" spans="1:27" s="110" customFormat="1" ht="35.25" customHeight="1">
      <c r="A137" s="536" t="s">
        <v>481</v>
      </c>
      <c r="B137" s="536"/>
      <c r="C137" s="536"/>
      <c r="D137" s="536"/>
      <c r="E137" s="536"/>
      <c r="F137" s="536"/>
      <c r="G137" s="536"/>
      <c r="H137" s="536"/>
      <c r="I137" s="536"/>
      <c r="J137" s="536"/>
      <c r="K137" s="536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</row>
    <row r="138" spans="1:27" s="110" customFormat="1" ht="20.100000000000001" customHeight="1">
      <c r="A138" s="536" t="s">
        <v>482</v>
      </c>
      <c r="B138" s="536"/>
      <c r="C138" s="536"/>
      <c r="D138" s="536"/>
      <c r="E138" s="536"/>
      <c r="F138" s="536"/>
      <c r="G138" s="536"/>
      <c r="H138" s="536"/>
      <c r="I138" s="536"/>
      <c r="J138" s="536"/>
      <c r="K138" s="536"/>
      <c r="L138" s="24"/>
      <c r="M138" s="46"/>
      <c r="N138" s="135"/>
      <c r="O138" s="136"/>
      <c r="P138" s="69"/>
      <c r="Q138" s="69"/>
      <c r="R138" s="69"/>
      <c r="S138" s="69"/>
      <c r="T138" s="69"/>
      <c r="U138" s="69"/>
      <c r="V138" s="69"/>
      <c r="W138" s="69"/>
      <c r="X138" s="69"/>
    </row>
    <row r="139" spans="1:27" s="110" customFormat="1" ht="20.100000000000001" customHeight="1">
      <c r="A139" s="536" t="s">
        <v>687</v>
      </c>
      <c r="B139" s="536"/>
      <c r="C139" s="536"/>
      <c r="D139" s="536"/>
      <c r="E139" s="536"/>
      <c r="F139" s="536"/>
      <c r="G139" s="536"/>
      <c r="H139" s="536"/>
      <c r="I139" s="536"/>
      <c r="J139" s="536"/>
      <c r="K139" s="536"/>
      <c r="L139" s="24"/>
      <c r="M139" s="46"/>
      <c r="N139" s="135"/>
      <c r="O139" s="136"/>
      <c r="P139" s="69"/>
      <c r="Q139" s="69"/>
      <c r="R139" s="69"/>
      <c r="S139" s="69"/>
      <c r="T139" s="69"/>
      <c r="U139" s="69"/>
      <c r="V139" s="69"/>
      <c r="W139" s="69"/>
      <c r="X139" s="69"/>
    </row>
    <row r="140" spans="1:27" s="110" customFormat="1" ht="20.100000000000001" customHeight="1">
      <c r="A140" s="536" t="s">
        <v>688</v>
      </c>
      <c r="B140" s="536"/>
      <c r="C140" s="536"/>
      <c r="D140" s="536"/>
      <c r="E140" s="536"/>
      <c r="F140" s="536"/>
      <c r="G140" s="536"/>
      <c r="H140" s="536"/>
      <c r="I140" s="536"/>
      <c r="J140" s="536"/>
      <c r="K140" s="536"/>
      <c r="L140" s="24"/>
      <c r="M140" s="46"/>
      <c r="N140" s="135"/>
      <c r="O140" s="136"/>
      <c r="P140" s="69"/>
      <c r="Q140" s="69"/>
      <c r="R140" s="69"/>
      <c r="S140" s="69"/>
      <c r="T140" s="69"/>
      <c r="U140" s="69"/>
      <c r="V140" s="69"/>
      <c r="W140" s="69"/>
      <c r="X140" s="69"/>
    </row>
    <row r="141" spans="1:27" s="110" customFormat="1" ht="20.100000000000001" customHeight="1">
      <c r="A141" s="179"/>
      <c r="B141" s="179"/>
      <c r="C141" s="179"/>
      <c r="D141" s="179"/>
      <c r="E141" s="179"/>
      <c r="F141" s="179"/>
      <c r="G141" s="179"/>
      <c r="H141" s="179"/>
      <c r="I141" s="179"/>
      <c r="J141" s="179"/>
      <c r="K141" s="179"/>
      <c r="L141" s="24"/>
      <c r="M141" s="46"/>
      <c r="N141" s="135"/>
      <c r="O141" s="136"/>
      <c r="P141" s="69"/>
      <c r="Q141" s="69"/>
      <c r="R141" s="69"/>
      <c r="S141" s="69"/>
      <c r="T141" s="69"/>
      <c r="U141" s="69"/>
      <c r="V141" s="69"/>
      <c r="W141" s="69"/>
      <c r="X141" s="69"/>
    </row>
    <row r="142" spans="1:27" s="110" customFormat="1" ht="20.100000000000001" customHeight="1">
      <c r="A142" s="662" t="s">
        <v>587</v>
      </c>
      <c r="B142" s="533"/>
      <c r="C142" s="533"/>
      <c r="D142" s="533"/>
      <c r="E142" s="533"/>
      <c r="F142" s="533"/>
      <c r="G142" s="533"/>
      <c r="H142" s="533"/>
      <c r="I142" s="533"/>
      <c r="J142" s="533"/>
      <c r="K142" s="533"/>
      <c r="L142" s="57"/>
      <c r="M142" s="46"/>
      <c r="N142" s="135"/>
      <c r="O142" s="136"/>
      <c r="P142" s="69"/>
      <c r="Q142" s="69"/>
      <c r="R142" s="69"/>
      <c r="S142" s="69"/>
      <c r="T142" s="69"/>
      <c r="U142" s="69"/>
      <c r="V142" s="69"/>
      <c r="W142" s="69"/>
      <c r="X142" s="69"/>
    </row>
    <row r="143" spans="1:27" s="110" customFormat="1" ht="20.100000000000001" customHeight="1">
      <c r="A143" s="539" t="s">
        <v>464</v>
      </c>
      <c r="B143" s="539"/>
      <c r="C143" s="539"/>
      <c r="D143" s="539"/>
      <c r="E143" s="539"/>
      <c r="F143" s="539"/>
      <c r="G143" s="539"/>
      <c r="H143" s="539"/>
      <c r="I143" s="539"/>
      <c r="J143" s="539"/>
      <c r="K143" s="539"/>
      <c r="L143" s="57"/>
      <c r="M143" s="46"/>
      <c r="N143" s="135"/>
      <c r="O143" s="136"/>
      <c r="P143" s="69"/>
      <c r="Q143" s="69"/>
      <c r="R143" s="69"/>
      <c r="S143" s="69"/>
      <c r="T143" s="69"/>
      <c r="U143" s="69"/>
      <c r="V143" s="69"/>
      <c r="W143" s="69"/>
      <c r="X143" s="69"/>
    </row>
    <row r="144" spans="1:27" s="87" customFormat="1" ht="20.100000000000001" customHeight="1">
      <c r="A144" s="661" t="s">
        <v>710</v>
      </c>
      <c r="B144" s="661"/>
      <c r="C144" s="661"/>
      <c r="D144" s="661"/>
      <c r="E144" s="661"/>
      <c r="F144" s="661"/>
      <c r="G144" s="661"/>
      <c r="H144" s="661"/>
      <c r="I144" s="661"/>
      <c r="J144" s="661"/>
      <c r="K144" s="661"/>
      <c r="L144" s="251"/>
      <c r="M144" s="252"/>
      <c r="N144" s="253"/>
      <c r="O144" s="254"/>
      <c r="P144" s="73"/>
      <c r="Q144" s="73"/>
      <c r="R144" s="73"/>
      <c r="S144" s="73"/>
      <c r="T144" s="73"/>
      <c r="U144" s="73"/>
      <c r="V144" s="73"/>
      <c r="W144" s="73"/>
      <c r="X144" s="73"/>
    </row>
    <row r="145" spans="1:24" s="112" customFormat="1" ht="20.100000000000001" customHeight="1">
      <c r="A145" s="180"/>
      <c r="B145" s="180"/>
      <c r="C145" s="180"/>
      <c r="D145" s="180"/>
      <c r="E145" s="180"/>
      <c r="G145" s="180"/>
      <c r="H145" s="88" t="s">
        <v>8</v>
      </c>
      <c r="I145" s="313" t="b">
        <v>0</v>
      </c>
      <c r="J145" s="88"/>
      <c r="K145" s="248" t="b">
        <v>0</v>
      </c>
      <c r="L145" s="37" t="str">
        <f>IF(P145+P146&gt;1,"Scegliere una sola opzione","")</f>
        <v/>
      </c>
      <c r="M145" s="70"/>
      <c r="N145" s="181" t="str">
        <f>+IF(I145=TRUE,"1","0")</f>
        <v>0</v>
      </c>
      <c r="O145" s="181"/>
      <c r="P145" s="182">
        <f>N145*1</f>
        <v>0</v>
      </c>
      <c r="Q145" s="183"/>
      <c r="R145" s="70"/>
      <c r="S145" s="70"/>
      <c r="T145" s="70"/>
      <c r="U145" s="70"/>
      <c r="V145" s="70"/>
      <c r="W145" s="70"/>
      <c r="X145" s="70"/>
    </row>
    <row r="146" spans="1:24" s="111" customFormat="1" ht="21" customHeight="1">
      <c r="A146" s="185"/>
      <c r="B146" s="185"/>
      <c r="C146" s="185"/>
      <c r="D146" s="185"/>
      <c r="E146" s="185"/>
      <c r="F146" s="185"/>
      <c r="G146" s="185"/>
      <c r="H146" s="236" t="s">
        <v>9</v>
      </c>
      <c r="I146" s="314" t="b">
        <v>0</v>
      </c>
      <c r="J146" s="185"/>
      <c r="K146" s="185"/>
      <c r="L146" s="30"/>
      <c r="M146" s="70"/>
      <c r="N146" s="181" t="str">
        <f>+IF(I146=TRUE,"1","0")</f>
        <v>0</v>
      </c>
      <c r="O146" s="69"/>
      <c r="P146" s="182">
        <f t="shared" ref="P146" si="10">N146*1</f>
        <v>0</v>
      </c>
      <c r="Q146" s="70"/>
      <c r="R146" s="70"/>
      <c r="S146" s="70"/>
      <c r="T146" s="70"/>
      <c r="U146" s="70"/>
      <c r="V146" s="70"/>
      <c r="W146" s="70"/>
      <c r="X146" s="70"/>
    </row>
    <row r="147" spans="1:24" s="111" customFormat="1" ht="21" customHeight="1">
      <c r="F147" s="237"/>
      <c r="G147" s="237"/>
      <c r="H147" s="237"/>
      <c r="I147" s="237"/>
      <c r="J147" s="237"/>
      <c r="K147" s="237"/>
      <c r="L147" s="37"/>
      <c r="M147" s="70"/>
      <c r="N147" s="183"/>
      <c r="O147" s="70"/>
      <c r="P147" s="183"/>
      <c r="Q147" s="70"/>
      <c r="R147" s="70"/>
      <c r="S147" s="70"/>
      <c r="T147" s="70"/>
      <c r="U147" s="70"/>
      <c r="V147" s="70"/>
      <c r="W147" s="70"/>
      <c r="X147" s="70"/>
    </row>
    <row r="148" spans="1:24" s="111" customFormat="1" ht="28.35" customHeight="1">
      <c r="A148" s="534" t="s">
        <v>711</v>
      </c>
      <c r="B148" s="534"/>
      <c r="C148" s="534"/>
      <c r="D148" s="534"/>
      <c r="E148" s="534"/>
      <c r="F148" s="534"/>
      <c r="G148" s="534"/>
      <c r="H148" s="534"/>
      <c r="I148" s="534"/>
      <c r="J148" s="534"/>
      <c r="K148" s="534"/>
      <c r="L148" s="30"/>
      <c r="M148" s="47"/>
      <c r="N148" s="47"/>
      <c r="O148" s="47"/>
      <c r="P148" s="47"/>
      <c r="Q148" s="47"/>
      <c r="R148" s="47"/>
      <c r="S148" s="70"/>
      <c r="T148" s="70"/>
      <c r="U148" s="70"/>
      <c r="V148" s="70"/>
      <c r="W148" s="70"/>
      <c r="X148" s="70"/>
    </row>
    <row r="149" spans="1:24" s="111" customFormat="1" ht="21" customHeight="1">
      <c r="B149" s="69"/>
      <c r="C149" s="249"/>
      <c r="D149" s="249"/>
      <c r="E149" s="264" t="s">
        <v>470</v>
      </c>
      <c r="F149" s="325"/>
      <c r="G149" s="260"/>
      <c r="H149" s="261"/>
      <c r="I149" s="262"/>
      <c r="J149" s="262"/>
      <c r="K149" s="262"/>
      <c r="L149" s="530" t="str">
        <f>IF(SUM(F149:F151)&gt;(SUM(H44:K44)-H52-J52),"Attenzione: la somma dei dipendenti qui indicati supera il numero totale di dipendenti al netto dei dirigenti indicati nella sezione B)","")</f>
        <v/>
      </c>
      <c r="M149" s="47"/>
      <c r="N149" s="47"/>
      <c r="O149" s="47"/>
      <c r="P149" s="47"/>
      <c r="Q149" s="47"/>
      <c r="R149" s="47"/>
      <c r="S149" s="70"/>
      <c r="T149" s="70"/>
      <c r="U149" s="70"/>
      <c r="V149" s="70"/>
      <c r="W149" s="70"/>
      <c r="X149" s="70"/>
    </row>
    <row r="150" spans="1:24" s="111" customFormat="1" ht="21" customHeight="1">
      <c r="A150" s="259"/>
      <c r="B150" s="69"/>
      <c r="C150" s="249"/>
      <c r="D150" s="249"/>
      <c r="E150" s="264" t="s">
        <v>489</v>
      </c>
      <c r="F150" s="325"/>
      <c r="G150" s="260"/>
      <c r="H150" s="249"/>
      <c r="I150" s="262"/>
      <c r="J150" s="262"/>
      <c r="K150" s="262"/>
      <c r="L150" s="530"/>
      <c r="M150" s="47"/>
      <c r="N150" s="47"/>
      <c r="O150" s="47"/>
      <c r="P150" s="47"/>
      <c r="Q150" s="47"/>
      <c r="R150" s="47"/>
      <c r="S150" s="70"/>
      <c r="T150" s="70"/>
      <c r="U150" s="70"/>
      <c r="V150" s="70"/>
      <c r="W150" s="70"/>
      <c r="X150" s="70"/>
    </row>
    <row r="151" spans="1:24" s="111" customFormat="1" ht="21.6" customHeight="1">
      <c r="A151" s="184"/>
      <c r="B151" s="69"/>
      <c r="C151" s="184"/>
      <c r="D151" s="184"/>
      <c r="E151" s="264" t="s">
        <v>568</v>
      </c>
      <c r="F151" s="326"/>
      <c r="G151" s="263"/>
      <c r="H151" s="184"/>
      <c r="I151" s="184"/>
      <c r="J151" s="184"/>
      <c r="K151" s="184"/>
      <c r="L151" s="530"/>
      <c r="M151" s="47"/>
      <c r="N151" s="47"/>
      <c r="O151" s="47"/>
      <c r="P151" s="47"/>
      <c r="Q151" s="47"/>
      <c r="R151" s="47"/>
      <c r="S151" s="70"/>
      <c r="T151" s="70"/>
      <c r="U151" s="70"/>
      <c r="V151" s="70"/>
      <c r="W151" s="70"/>
      <c r="X151" s="70"/>
    </row>
    <row r="152" spans="1:24" s="111" customFormat="1" ht="41.45" customHeight="1">
      <c r="A152" s="184"/>
      <c r="B152" s="235"/>
      <c r="C152" s="235"/>
      <c r="D152" s="235"/>
      <c r="E152" s="265" t="s">
        <v>689</v>
      </c>
      <c r="F152" s="508">
        <f>SUM(F149:F151)</f>
        <v>0</v>
      </c>
      <c r="G152" s="277" t="s">
        <v>463</v>
      </c>
      <c r="H152" s="294">
        <f>(SUM(H44:K44)-(H52+J52))</f>
        <v>0</v>
      </c>
      <c r="I152" s="651" t="s">
        <v>690</v>
      </c>
      <c r="J152" s="652"/>
      <c r="K152" s="652"/>
      <c r="L152" s="30"/>
      <c r="M152" s="47"/>
      <c r="N152" s="183"/>
      <c r="O152" s="47"/>
      <c r="P152" s="183"/>
      <c r="Q152" s="47"/>
      <c r="R152" s="47"/>
      <c r="S152" s="70"/>
      <c r="T152" s="70"/>
      <c r="U152" s="70"/>
      <c r="V152" s="70"/>
      <c r="W152" s="70"/>
      <c r="X152" s="70"/>
    </row>
    <row r="153" spans="1:24" s="87" customFormat="1" ht="20.100000000000001" customHeight="1">
      <c r="A153" s="665"/>
      <c r="B153" s="665"/>
      <c r="C153" s="665"/>
      <c r="D153" s="665"/>
      <c r="E153" s="665"/>
      <c r="F153" s="665"/>
      <c r="G153" s="665"/>
      <c r="H153" s="665"/>
      <c r="I153" s="665"/>
      <c r="J153" s="665"/>
      <c r="K153" s="665"/>
      <c r="L153" s="387"/>
      <c r="M153" s="252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</row>
    <row r="154" spans="1:24" s="112" customFormat="1" ht="20.100000000000001" hidden="1" customHeight="1">
      <c r="A154" s="180"/>
      <c r="B154" s="180"/>
      <c r="C154" s="180"/>
      <c r="D154" s="180"/>
      <c r="E154" s="180"/>
      <c r="G154" s="180"/>
      <c r="H154" s="88"/>
      <c r="I154" s="248"/>
      <c r="J154" s="88"/>
      <c r="K154" s="388"/>
      <c r="L154" s="37"/>
      <c r="M154" s="70"/>
      <c r="N154" s="183"/>
      <c r="O154" s="183"/>
      <c r="P154" s="183"/>
      <c r="Q154" s="183"/>
      <c r="R154" s="70"/>
      <c r="S154" s="70"/>
      <c r="T154" s="70"/>
      <c r="U154" s="70"/>
      <c r="V154" s="70"/>
      <c r="W154" s="70"/>
      <c r="X154" s="70"/>
    </row>
    <row r="155" spans="1:24" s="111" customFormat="1" ht="21" hidden="1" customHeight="1">
      <c r="A155" s="185"/>
      <c r="B155" s="185"/>
      <c r="C155" s="185"/>
      <c r="D155" s="185"/>
      <c r="E155" s="185"/>
      <c r="F155" s="185"/>
      <c r="G155" s="185"/>
      <c r="H155" s="236"/>
      <c r="I155" s="494"/>
      <c r="J155" s="185"/>
      <c r="K155" s="185"/>
      <c r="L155" s="30"/>
      <c r="M155" s="70"/>
      <c r="N155" s="183"/>
      <c r="O155" s="69"/>
      <c r="P155" s="183"/>
      <c r="Q155" s="70"/>
      <c r="R155" s="70"/>
      <c r="S155" s="70"/>
      <c r="T155" s="70"/>
      <c r="U155" s="70"/>
      <c r="V155" s="70"/>
      <c r="W155" s="70"/>
      <c r="X155" s="70"/>
    </row>
    <row r="156" spans="1:24" s="111" customFormat="1" ht="21" hidden="1" customHeight="1">
      <c r="A156" s="258"/>
      <c r="B156" s="258"/>
      <c r="C156" s="258"/>
      <c r="D156" s="258"/>
      <c r="E156" s="258"/>
      <c r="F156" s="258"/>
      <c r="G156" s="258"/>
      <c r="H156" s="258"/>
      <c r="I156" s="258"/>
      <c r="J156" s="258"/>
      <c r="K156" s="258"/>
      <c r="L156" s="30"/>
      <c r="M156" s="70"/>
      <c r="N156" s="181"/>
      <c r="O156" s="69"/>
      <c r="P156" s="183"/>
      <c r="Q156" s="70"/>
      <c r="R156" s="70"/>
      <c r="S156" s="70"/>
      <c r="T156" s="70"/>
      <c r="U156" s="70"/>
      <c r="V156" s="70"/>
      <c r="W156" s="70"/>
      <c r="X156" s="70"/>
    </row>
    <row r="157" spans="1:24" s="111" customFormat="1" ht="21" hidden="1" customHeight="1">
      <c r="A157" s="184"/>
      <c r="B157" s="235"/>
      <c r="C157" s="235"/>
      <c r="D157" s="235"/>
      <c r="E157" s="235"/>
      <c r="F157" s="235"/>
      <c r="G157" s="235"/>
      <c r="H157" s="235"/>
      <c r="I157" s="235"/>
      <c r="J157" s="235"/>
      <c r="K157" s="300"/>
      <c r="L157" s="30"/>
      <c r="M157" s="47"/>
      <c r="N157" s="183"/>
      <c r="O157" s="47"/>
      <c r="P157" s="183"/>
      <c r="Q157" s="47"/>
      <c r="R157" s="47"/>
      <c r="S157" s="70"/>
      <c r="T157" s="70"/>
      <c r="U157" s="70"/>
      <c r="V157" s="70"/>
      <c r="W157" s="70"/>
      <c r="X157" s="70"/>
    </row>
    <row r="158" spans="1:24" s="111" customFormat="1" ht="24.75" hidden="1" customHeight="1">
      <c r="A158" s="288"/>
      <c r="B158" s="69"/>
      <c r="C158" s="69"/>
      <c r="D158" s="69"/>
      <c r="E158" s="301"/>
      <c r="F158" s="301"/>
      <c r="G158" s="301"/>
      <c r="H158" s="301"/>
      <c r="I158" s="301"/>
      <c r="J158" s="301"/>
      <c r="K158" s="301"/>
      <c r="L158" s="30"/>
      <c r="M158" s="47"/>
      <c r="N158" s="183"/>
      <c r="O158" s="47"/>
      <c r="P158" s="183"/>
      <c r="Q158" s="47"/>
      <c r="R158" s="47"/>
      <c r="S158" s="70"/>
      <c r="T158" s="70"/>
      <c r="U158" s="70"/>
      <c r="V158" s="70"/>
      <c r="W158" s="70"/>
      <c r="X158" s="70"/>
    </row>
    <row r="159" spans="1:24" s="110" customFormat="1" ht="24" hidden="1" customHeight="1">
      <c r="A159" s="289"/>
      <c r="B159" s="235"/>
      <c r="C159" s="235"/>
      <c r="D159" s="235"/>
      <c r="E159" s="235"/>
      <c r="F159" s="235"/>
      <c r="G159" s="235"/>
      <c r="H159" s="235"/>
      <c r="I159" s="235"/>
      <c r="J159" s="235"/>
      <c r="K159" s="245"/>
      <c r="L159" s="54"/>
      <c r="M159" s="46"/>
      <c r="N159" s="183"/>
      <c r="O159" s="47"/>
      <c r="P159" s="183"/>
      <c r="Q159" s="69"/>
      <c r="R159" s="69"/>
      <c r="S159" s="69"/>
      <c r="T159" s="69"/>
      <c r="U159" s="69"/>
      <c r="V159" s="69"/>
      <c r="W159" s="69"/>
      <c r="X159" s="69"/>
    </row>
    <row r="160" spans="1:24" s="111" customFormat="1" ht="20.100000000000001" hidden="1" customHeight="1">
      <c r="A160" s="259"/>
      <c r="B160" s="290"/>
      <c r="C160" s="290"/>
      <c r="D160" s="290"/>
      <c r="E160" s="290"/>
      <c r="F160" s="290"/>
      <c r="G160" s="290"/>
      <c r="H160" s="290"/>
      <c r="I160" s="290"/>
      <c r="J160" s="290"/>
      <c r="K160" s="290"/>
      <c r="L160" s="30"/>
      <c r="M160" s="47"/>
      <c r="N160" s="47"/>
      <c r="O160" s="47"/>
      <c r="P160" s="47"/>
      <c r="Q160" s="47"/>
      <c r="R160" s="47"/>
      <c r="S160" s="70"/>
      <c r="T160" s="70"/>
      <c r="U160" s="70"/>
      <c r="V160" s="70"/>
      <c r="W160" s="70"/>
      <c r="X160" s="70"/>
    </row>
    <row r="161" spans="1:24" s="111" customFormat="1" ht="24" hidden="1" customHeight="1">
      <c r="A161" s="279"/>
      <c r="B161" s="235"/>
      <c r="C161" s="235"/>
      <c r="D161" s="235"/>
      <c r="E161" s="235"/>
      <c r="F161" s="235"/>
      <c r="G161" s="235"/>
      <c r="H161" s="235"/>
      <c r="I161" s="235"/>
      <c r="J161" s="235"/>
      <c r="K161" s="245"/>
      <c r="L161" s="25"/>
      <c r="M161" s="47"/>
      <c r="N161" s="183"/>
      <c r="O161" s="47"/>
      <c r="P161" s="183"/>
      <c r="Q161" s="47"/>
      <c r="R161" s="47"/>
      <c r="S161" s="70"/>
      <c r="T161" s="70"/>
      <c r="U161" s="70"/>
      <c r="V161" s="70"/>
      <c r="W161" s="70"/>
      <c r="X161" s="70"/>
    </row>
    <row r="162" spans="1:24" s="112" customFormat="1" ht="20.100000000000001" hidden="1" customHeight="1">
      <c r="A162" s="291"/>
      <c r="B162" s="291"/>
      <c r="C162" s="291"/>
      <c r="D162" s="291"/>
      <c r="E162" s="291"/>
      <c r="F162" s="291"/>
      <c r="G162" s="291"/>
      <c r="H162" s="291"/>
      <c r="I162" s="291"/>
      <c r="J162" s="291"/>
      <c r="K162" s="291"/>
      <c r="L162" s="50"/>
      <c r="M162" s="70"/>
      <c r="N162" s="183"/>
      <c r="P162" s="183"/>
      <c r="R162" s="70"/>
      <c r="S162" s="70"/>
      <c r="T162" s="70"/>
      <c r="U162" s="70"/>
      <c r="V162" s="70"/>
      <c r="W162" s="70"/>
      <c r="X162" s="70"/>
    </row>
    <row r="163" spans="1:24" s="111" customFormat="1" ht="20.100000000000001" hidden="1" customHeight="1">
      <c r="A163" s="280"/>
      <c r="B163" s="235"/>
      <c r="C163" s="235"/>
      <c r="D163" s="235"/>
      <c r="E163" s="235"/>
      <c r="F163" s="235"/>
      <c r="G163" s="235"/>
      <c r="H163" s="235"/>
      <c r="I163" s="235"/>
      <c r="J163" s="235"/>
      <c r="K163" s="302"/>
      <c r="M163" s="47"/>
      <c r="N163" s="183"/>
      <c r="O163" s="47"/>
      <c r="P163" s="183"/>
      <c r="Q163" s="47"/>
      <c r="R163" s="47"/>
      <c r="S163" s="70"/>
      <c r="T163" s="70"/>
      <c r="U163" s="70"/>
      <c r="V163" s="70"/>
      <c r="W163" s="70"/>
      <c r="X163" s="70"/>
    </row>
    <row r="164" spans="1:24" s="111" customFormat="1" ht="20.100000000000001" hidden="1" customHeight="1">
      <c r="A164" s="184"/>
      <c r="B164" s="663"/>
      <c r="C164" s="663"/>
      <c r="D164" s="663"/>
      <c r="E164" s="663"/>
      <c r="F164" s="663"/>
      <c r="G164" s="663"/>
      <c r="H164" s="663"/>
      <c r="I164" s="663"/>
      <c r="J164" s="663"/>
      <c r="K164" s="300"/>
      <c r="L164" s="30"/>
      <c r="M164" s="47"/>
      <c r="N164" s="183"/>
      <c r="O164" s="47"/>
      <c r="P164" s="183"/>
      <c r="Q164" s="47"/>
      <c r="R164" s="47"/>
      <c r="S164" s="70"/>
      <c r="T164" s="70"/>
      <c r="U164" s="70"/>
      <c r="V164" s="70"/>
      <c r="W164" s="70"/>
      <c r="X164" s="70"/>
    </row>
    <row r="165" spans="1:24" s="111" customFormat="1" ht="20.100000000000001" hidden="1" customHeight="1">
      <c r="A165" s="235"/>
      <c r="B165" s="542"/>
      <c r="C165" s="542"/>
      <c r="D165" s="542"/>
      <c r="E165" s="666"/>
      <c r="F165" s="666"/>
      <c r="G165" s="666"/>
      <c r="H165" s="666"/>
      <c r="I165" s="666"/>
      <c r="J165" s="666"/>
      <c r="K165" s="666"/>
      <c r="L165" s="30"/>
      <c r="M165" s="47"/>
      <c r="N165" s="47"/>
      <c r="O165" s="47"/>
      <c r="P165" s="47"/>
      <c r="Q165" s="47"/>
      <c r="R165" s="47"/>
      <c r="S165" s="70"/>
      <c r="T165" s="70"/>
      <c r="U165" s="70"/>
      <c r="V165" s="70"/>
      <c r="W165" s="70"/>
      <c r="X165" s="70"/>
    </row>
    <row r="166" spans="1:24" s="111" customFormat="1" ht="22.5" hidden="1" customHeight="1">
      <c r="A166" s="249"/>
      <c r="B166" s="663"/>
      <c r="C166" s="663"/>
      <c r="D166" s="663"/>
      <c r="E166" s="663"/>
      <c r="F166" s="663"/>
      <c r="G166" s="663"/>
      <c r="H166" s="663"/>
      <c r="I166" s="663"/>
      <c r="J166" s="663"/>
      <c r="K166" s="245"/>
      <c r="L166" s="30"/>
      <c r="M166" s="47"/>
      <c r="N166" s="183"/>
      <c r="O166" s="47"/>
      <c r="P166" s="183"/>
      <c r="Q166" s="47"/>
      <c r="R166" s="47"/>
      <c r="S166" s="70"/>
      <c r="T166" s="70"/>
      <c r="U166" s="70"/>
      <c r="V166" s="70"/>
      <c r="W166" s="70"/>
      <c r="X166" s="70"/>
    </row>
    <row r="167" spans="1:24" s="111" customFormat="1" ht="20.100000000000001" hidden="1" customHeight="1">
      <c r="A167" s="238"/>
      <c r="L167" s="43"/>
      <c r="M167" s="47"/>
      <c r="N167" s="181"/>
      <c r="O167" s="47"/>
      <c r="P167" s="183"/>
      <c r="Q167" s="47"/>
      <c r="R167" s="47"/>
      <c r="S167" s="70"/>
      <c r="T167" s="70"/>
      <c r="U167" s="70"/>
      <c r="V167" s="70"/>
      <c r="W167" s="70"/>
      <c r="X167" s="70"/>
    </row>
    <row r="168" spans="1:24" s="110" customFormat="1" ht="32.25" customHeight="1">
      <c r="A168" s="533" t="s">
        <v>585</v>
      </c>
      <c r="B168" s="533"/>
      <c r="C168" s="533"/>
      <c r="D168" s="533"/>
      <c r="E168" s="533"/>
      <c r="F168" s="533"/>
      <c r="G168" s="533"/>
      <c r="H168" s="533"/>
      <c r="I168" s="533"/>
      <c r="J168" s="533"/>
      <c r="K168" s="533"/>
      <c r="L168" s="30"/>
      <c r="M168" s="25"/>
      <c r="N168" s="109"/>
      <c r="O168" s="108"/>
      <c r="P168" s="190"/>
      <c r="Q168" s="190"/>
    </row>
    <row r="169" spans="1:24" s="111" customFormat="1" ht="39" customHeight="1">
      <c r="A169" s="649" t="s">
        <v>488</v>
      </c>
      <c r="B169" s="649"/>
      <c r="C169" s="649"/>
      <c r="D169" s="649"/>
      <c r="E169" s="649"/>
      <c r="F169" s="649"/>
      <c r="G169" s="649"/>
      <c r="H169" s="649"/>
      <c r="I169" s="649"/>
      <c r="J169" s="649"/>
      <c r="K169" s="649"/>
      <c r="L169" s="43"/>
      <c r="M169" s="47"/>
      <c r="N169" s="47"/>
      <c r="O169" s="47"/>
      <c r="P169" s="47"/>
      <c r="Q169" s="47"/>
      <c r="R169" s="47"/>
      <c r="S169" s="70"/>
      <c r="T169" s="70"/>
      <c r="U169" s="70"/>
      <c r="V169" s="70"/>
      <c r="W169" s="70"/>
      <c r="X169" s="70"/>
    </row>
    <row r="170" spans="1:24" s="111" customFormat="1" ht="20.100000000000001" customHeight="1">
      <c r="B170" s="535" t="s">
        <v>457</v>
      </c>
      <c r="C170" s="535"/>
      <c r="D170" s="535"/>
      <c r="E170" s="535"/>
      <c r="F170" s="535"/>
      <c r="G170" s="535"/>
      <c r="H170" s="535"/>
      <c r="I170" s="535"/>
      <c r="J170" s="535"/>
      <c r="K170" s="315" t="b">
        <v>0</v>
      </c>
      <c r="L170" s="58" t="str">
        <f>IF(AND(P172+P173+P174+P175+P176&gt;0,P170+P171&gt;0),"Risposte non coerenti",IF(P170+P171&gt;1,"Scegliere una sola opzione",IF(P172+P173+P174+P175+P176&gt;2,"Attenzione: se sì, max 2 risposte possibili","")))</f>
        <v/>
      </c>
      <c r="M170" s="47"/>
      <c r="N170" s="181" t="str">
        <f>+IF(K170=TRUE,"1","0")</f>
        <v>0</v>
      </c>
      <c r="O170" s="47"/>
      <c r="P170" s="182">
        <f t="shared" ref="P170:P171" si="11">N170*1</f>
        <v>0</v>
      </c>
      <c r="Q170" s="47"/>
      <c r="R170" s="284"/>
      <c r="S170" s="70"/>
      <c r="T170" s="70"/>
      <c r="U170" s="70"/>
      <c r="V170" s="70"/>
      <c r="W170" s="70"/>
      <c r="X170" s="70"/>
    </row>
    <row r="171" spans="1:24" s="111" customFormat="1" ht="20.100000000000001" customHeight="1">
      <c r="B171" s="535" t="s">
        <v>8</v>
      </c>
      <c r="C171" s="535"/>
      <c r="D171" s="535"/>
      <c r="E171" s="535"/>
      <c r="F171" s="535"/>
      <c r="G171" s="535"/>
      <c r="H171" s="535"/>
      <c r="I171" s="535"/>
      <c r="J171" s="535"/>
      <c r="K171" s="316" t="b">
        <v>0</v>
      </c>
      <c r="L171" s="58" t="str">
        <f>IF(P170+P171&gt;0,"Passare alla domanda E.3","")</f>
        <v/>
      </c>
      <c r="M171" s="47"/>
      <c r="N171" s="181" t="str">
        <f>+IF(K171=TRUE,"1","0")</f>
        <v>0</v>
      </c>
      <c r="O171" s="112"/>
      <c r="P171" s="182">
        <f t="shared" si="11"/>
        <v>0</v>
      </c>
      <c r="Q171" s="47"/>
      <c r="R171" s="282"/>
      <c r="S171" s="70"/>
      <c r="T171" s="70"/>
      <c r="U171" s="70"/>
      <c r="V171" s="70"/>
      <c r="W171" s="70"/>
      <c r="X171" s="70"/>
    </row>
    <row r="172" spans="1:24" s="186" customFormat="1" ht="20.100000000000001" customHeight="1">
      <c r="B172" s="535" t="s">
        <v>479</v>
      </c>
      <c r="C172" s="535"/>
      <c r="D172" s="535"/>
      <c r="E172" s="535"/>
      <c r="F172" s="535"/>
      <c r="G172" s="535"/>
      <c r="H172" s="535"/>
      <c r="I172" s="535" t="b">
        <v>0</v>
      </c>
      <c r="J172" s="535"/>
      <c r="K172" s="316" t="b">
        <v>0</v>
      </c>
      <c r="L172" s="40"/>
      <c r="M172" s="49"/>
      <c r="N172" s="181" t="str">
        <f t="shared" ref="N172" si="12">+IF(K172=TRUE,"1","0")</f>
        <v>0</v>
      </c>
      <c r="O172" s="47"/>
      <c r="P172" s="182">
        <f>N172*1</f>
        <v>0</v>
      </c>
      <c r="Q172" s="49"/>
      <c r="R172" s="283"/>
      <c r="S172" s="127"/>
      <c r="T172" s="127"/>
      <c r="U172" s="127"/>
      <c r="V172" s="127"/>
      <c r="W172" s="127"/>
      <c r="X172" s="127"/>
    </row>
    <row r="173" spans="1:24" s="186" customFormat="1" ht="20.100000000000001" customHeight="1">
      <c r="B173" s="535" t="s">
        <v>477</v>
      </c>
      <c r="C173" s="535"/>
      <c r="D173" s="535"/>
      <c r="E173" s="535"/>
      <c r="F173" s="535"/>
      <c r="G173" s="535"/>
      <c r="H173" s="535"/>
      <c r="I173" s="535" t="b">
        <v>0</v>
      </c>
      <c r="J173" s="535"/>
      <c r="K173" s="316" t="b">
        <v>0</v>
      </c>
      <c r="L173" s="318"/>
      <c r="M173" s="38"/>
      <c r="N173" s="181" t="str">
        <f t="shared" ref="N173" si="13">+IF(K173=TRUE,"1","0")</f>
        <v>0</v>
      </c>
      <c r="O173" s="47"/>
      <c r="P173" s="182">
        <f t="shared" ref="P173" si="14">N173*1</f>
        <v>0</v>
      </c>
      <c r="Q173" s="187"/>
      <c r="R173" s="283"/>
    </row>
    <row r="174" spans="1:24" s="186" customFormat="1" ht="20.100000000000001" customHeight="1">
      <c r="A174" s="242"/>
      <c r="B174" s="535" t="s">
        <v>559</v>
      </c>
      <c r="C174" s="535"/>
      <c r="D174" s="535"/>
      <c r="E174" s="535"/>
      <c r="F174" s="535"/>
      <c r="G174" s="535"/>
      <c r="H174" s="535"/>
      <c r="I174" s="535" t="b">
        <v>0</v>
      </c>
      <c r="J174" s="535"/>
      <c r="K174" s="316" t="b">
        <v>0</v>
      </c>
      <c r="L174" s="318"/>
      <c r="M174" s="38"/>
      <c r="N174" s="181" t="str">
        <f t="shared" ref="N174:N176" si="15">+IF(K174=TRUE,"1","0")</f>
        <v>0</v>
      </c>
      <c r="O174" s="47"/>
      <c r="P174" s="182">
        <f t="shared" ref="P174:P176" si="16">N174*1</f>
        <v>0</v>
      </c>
      <c r="Q174" s="187"/>
      <c r="R174" s="283"/>
    </row>
    <row r="175" spans="1:24" s="111" customFormat="1" ht="32.25" customHeight="1">
      <c r="B175" s="535" t="s">
        <v>560</v>
      </c>
      <c r="C175" s="535"/>
      <c r="D175" s="535"/>
      <c r="E175" s="535"/>
      <c r="F175" s="535"/>
      <c r="G175" s="535"/>
      <c r="H175" s="535"/>
      <c r="I175" s="535"/>
      <c r="J175" s="535"/>
      <c r="K175" s="338" t="b">
        <v>0</v>
      </c>
      <c r="L175" s="30"/>
      <c r="M175" s="47"/>
      <c r="N175" s="181" t="str">
        <f t="shared" si="15"/>
        <v>0</v>
      </c>
      <c r="O175" s="47"/>
      <c r="P175" s="182">
        <f t="shared" si="16"/>
        <v>0</v>
      </c>
      <c r="Q175" s="47"/>
      <c r="R175" s="47"/>
      <c r="S175" s="70"/>
      <c r="T175" s="70"/>
      <c r="U175" s="70"/>
      <c r="V175" s="70"/>
      <c r="W175" s="70"/>
      <c r="X175" s="70"/>
    </row>
    <row r="176" spans="1:24" s="111" customFormat="1" ht="20.100000000000001" customHeight="1">
      <c r="A176" s="243"/>
      <c r="B176" s="535" t="s">
        <v>478</v>
      </c>
      <c r="C176" s="535"/>
      <c r="D176" s="535"/>
      <c r="E176" s="535"/>
      <c r="F176" s="535"/>
      <c r="G176" s="535"/>
      <c r="H176" s="535"/>
      <c r="I176" s="535"/>
      <c r="J176" s="535"/>
      <c r="K176" s="316" t="b">
        <v>0</v>
      </c>
      <c r="L176" s="318"/>
      <c r="M176" s="30"/>
      <c r="N176" s="181" t="str">
        <f t="shared" si="15"/>
        <v>0</v>
      </c>
      <c r="P176" s="182">
        <f t="shared" si="16"/>
        <v>0</v>
      </c>
      <c r="Q176" s="114"/>
      <c r="R176" s="282"/>
    </row>
    <row r="177" spans="1:24" ht="20.100000000000001" customHeight="1"/>
    <row r="178" spans="1:24" s="111" customFormat="1" ht="31.5" customHeight="1">
      <c r="A178" s="649" t="s">
        <v>561</v>
      </c>
      <c r="B178" s="649"/>
      <c r="C178" s="649"/>
      <c r="D178" s="649"/>
      <c r="E178" s="649"/>
      <c r="F178" s="649"/>
      <c r="G178" s="649"/>
      <c r="H178" s="649"/>
      <c r="I178" s="649"/>
      <c r="J178" s="649"/>
      <c r="K178" s="649"/>
      <c r="L178" s="530" t="str">
        <f>IF(AND(P170+P171&gt;0,P179+P180+P181+P182+P183+P184+P186&gt;0),"Risposte non coerenti con quanto indicato in E.1","")</f>
        <v/>
      </c>
      <c r="M178" s="530"/>
      <c r="N178" s="114"/>
      <c r="O178" s="114"/>
      <c r="P178" s="188"/>
      <c r="Q178" s="114"/>
      <c r="R178" s="282"/>
    </row>
    <row r="179" spans="1:24" s="111" customFormat="1" ht="20.100000000000001" customHeight="1">
      <c r="A179" s="240"/>
      <c r="B179" s="375" t="s">
        <v>454</v>
      </c>
      <c r="C179" s="375"/>
      <c r="D179" s="375"/>
      <c r="E179" s="375"/>
      <c r="F179" s="375"/>
      <c r="G179" s="375"/>
      <c r="H179" s="375"/>
      <c r="I179" s="375"/>
      <c r="J179" s="375"/>
      <c r="K179" s="317" t="b">
        <v>0</v>
      </c>
      <c r="L179" s="40" t="str">
        <f>IF(AND(P179=1,P180+P181+P182+P183+P184+P185+P186&gt;0),"Attenzione: risposte non coerenti","")</f>
        <v/>
      </c>
      <c r="M179" s="47"/>
      <c r="N179" s="181" t="str">
        <f>+IF(K179=TRUE,"1","0")</f>
        <v>0</v>
      </c>
      <c r="O179" s="47"/>
      <c r="P179" s="182">
        <f t="shared" ref="P179:P180" si="17">N179*1</f>
        <v>0</v>
      </c>
      <c r="Q179" s="47"/>
      <c r="R179" s="282"/>
      <c r="S179" s="70"/>
      <c r="T179" s="70"/>
      <c r="U179" s="70"/>
      <c r="V179" s="70"/>
      <c r="W179" s="70"/>
      <c r="X179" s="70"/>
    </row>
    <row r="180" spans="1:24" s="186" customFormat="1" ht="20.100000000000001" customHeight="1">
      <c r="A180" s="241"/>
      <c r="B180" s="375" t="s">
        <v>465</v>
      </c>
      <c r="C180" s="375"/>
      <c r="D180" s="375"/>
      <c r="E180" s="375"/>
      <c r="F180" s="375"/>
      <c r="G180" s="375"/>
      <c r="H180" s="375"/>
      <c r="I180" s="375"/>
      <c r="J180" s="375"/>
      <c r="K180" s="316" t="b">
        <v>0</v>
      </c>
      <c r="L180" s="318"/>
      <c r="M180" s="49"/>
      <c r="N180" s="181" t="str">
        <f>+IF(K180=TRUE,"1","0")</f>
        <v>0</v>
      </c>
      <c r="O180" s="112"/>
      <c r="P180" s="182">
        <f t="shared" si="17"/>
        <v>0</v>
      </c>
      <c r="Q180" s="49"/>
      <c r="R180" s="283"/>
      <c r="S180" s="127"/>
      <c r="T180" s="127"/>
      <c r="U180" s="127"/>
      <c r="V180" s="127"/>
      <c r="W180" s="127"/>
      <c r="X180" s="127"/>
    </row>
    <row r="181" spans="1:24" s="186" customFormat="1" ht="20.100000000000001" customHeight="1">
      <c r="A181" s="241"/>
      <c r="B181" s="375" t="s">
        <v>455</v>
      </c>
      <c r="C181" s="375"/>
      <c r="D181" s="375"/>
      <c r="E181" s="375"/>
      <c r="F181" s="375"/>
      <c r="G181" s="375"/>
      <c r="H181" s="375"/>
      <c r="I181" s="375"/>
      <c r="J181" s="375"/>
      <c r="K181" s="316" t="b">
        <v>0</v>
      </c>
      <c r="L181" s="318"/>
      <c r="M181" s="49"/>
      <c r="N181" s="181" t="str">
        <f t="shared" ref="N181:N184" si="18">+IF(K181=TRUE,"1","0")</f>
        <v>0</v>
      </c>
      <c r="O181" s="47"/>
      <c r="P181" s="182">
        <f>N181*1</f>
        <v>0</v>
      </c>
      <c r="Q181" s="49"/>
      <c r="R181" s="283"/>
      <c r="S181" s="127"/>
      <c r="T181" s="127"/>
      <c r="U181" s="127"/>
      <c r="V181" s="127"/>
      <c r="W181" s="127"/>
      <c r="X181" s="127"/>
    </row>
    <row r="182" spans="1:24" s="186" customFormat="1" ht="24.75" customHeight="1">
      <c r="A182" s="242"/>
      <c r="B182" s="374" t="s">
        <v>458</v>
      </c>
      <c r="C182" s="374"/>
      <c r="D182" s="374"/>
      <c r="E182" s="374"/>
      <c r="F182" s="374"/>
      <c r="G182" s="374"/>
      <c r="H182" s="374"/>
      <c r="I182" s="374"/>
      <c r="J182" s="374"/>
      <c r="K182" s="316" t="b">
        <v>0</v>
      </c>
      <c r="L182" s="40"/>
      <c r="M182" s="38"/>
      <c r="N182" s="181" t="str">
        <f t="shared" si="18"/>
        <v>0</v>
      </c>
      <c r="O182" s="47"/>
      <c r="P182" s="182">
        <f t="shared" ref="P182:P184" si="19">N182*1</f>
        <v>0</v>
      </c>
      <c r="Q182" s="187"/>
      <c r="R182" s="187"/>
    </row>
    <row r="183" spans="1:24" s="186" customFormat="1" ht="20.100000000000001" customHeight="1">
      <c r="A183" s="242"/>
      <c r="B183" s="374" t="s">
        <v>456</v>
      </c>
      <c r="C183" s="374"/>
      <c r="D183" s="374"/>
      <c r="E183" s="374"/>
      <c r="F183" s="374"/>
      <c r="G183" s="374"/>
      <c r="H183" s="374"/>
      <c r="I183" s="374"/>
      <c r="J183" s="374"/>
      <c r="K183" s="316" t="b">
        <v>0</v>
      </c>
      <c r="M183" s="38"/>
      <c r="N183" s="181" t="str">
        <f t="shared" si="18"/>
        <v>0</v>
      </c>
      <c r="O183" s="47"/>
      <c r="P183" s="182">
        <f t="shared" si="19"/>
        <v>0</v>
      </c>
      <c r="Q183" s="187"/>
      <c r="R183" s="187"/>
    </row>
    <row r="184" spans="1:24" s="186" customFormat="1" ht="20.100000000000001" customHeight="1">
      <c r="A184" s="242"/>
      <c r="B184" s="375" t="s">
        <v>709</v>
      </c>
      <c r="C184" s="375"/>
      <c r="D184" s="375"/>
      <c r="E184" s="375"/>
      <c r="F184" s="375"/>
      <c r="G184" s="375"/>
      <c r="H184" s="375"/>
      <c r="I184" s="375"/>
      <c r="J184" s="375"/>
      <c r="K184" s="316" t="b">
        <v>0</v>
      </c>
      <c r="L184" s="40"/>
      <c r="M184" s="38"/>
      <c r="N184" s="181" t="str">
        <f t="shared" si="18"/>
        <v>0</v>
      </c>
      <c r="O184" s="47"/>
      <c r="P184" s="182">
        <f t="shared" si="19"/>
        <v>0</v>
      </c>
      <c r="Q184" s="187"/>
      <c r="R184" s="187"/>
    </row>
    <row r="185" spans="1:24" s="186" customFormat="1" ht="20.100000000000001" customHeight="1">
      <c r="A185" s="242"/>
      <c r="B185" s="375" t="s">
        <v>562</v>
      </c>
      <c r="C185" s="375"/>
      <c r="D185" s="375"/>
      <c r="E185" s="375"/>
      <c r="F185" s="375"/>
      <c r="G185" s="375"/>
      <c r="H185" s="375"/>
      <c r="I185" s="375"/>
      <c r="J185" s="375"/>
      <c r="K185" s="316" t="b">
        <v>0</v>
      </c>
      <c r="L185" s="40"/>
      <c r="M185" s="38"/>
      <c r="N185" s="181" t="str">
        <f t="shared" ref="N185:N186" si="20">+IF(K185=TRUE,"1","0")</f>
        <v>0</v>
      </c>
      <c r="O185" s="47"/>
      <c r="P185" s="182">
        <f t="shared" ref="P185:P186" si="21">N185*1</f>
        <v>0</v>
      </c>
      <c r="Q185" s="187"/>
      <c r="R185" s="187"/>
    </row>
    <row r="186" spans="1:24" s="111" customFormat="1" ht="20.100000000000001" customHeight="1">
      <c r="A186" s="242"/>
      <c r="B186" s="375" t="s">
        <v>565</v>
      </c>
      <c r="C186" s="375"/>
      <c r="D186" s="375"/>
      <c r="E186" s="375"/>
      <c r="F186" s="375"/>
      <c r="G186" s="375"/>
      <c r="H186" s="375"/>
      <c r="I186" s="375"/>
      <c r="J186" s="375"/>
      <c r="K186" s="316" t="b">
        <v>0</v>
      </c>
      <c r="L186" s="41" t="str">
        <f>IF(SUM(P179:P186)=0,"",IF(AND(SUM(P179:P185)&gt;0,P186=0,SUM(P199:P201)=0),"Passare alla domanda E.3",""))</f>
        <v/>
      </c>
      <c r="M186" s="30"/>
      <c r="N186" s="181" t="str">
        <f t="shared" si="20"/>
        <v>0</v>
      </c>
      <c r="O186" s="47"/>
      <c r="P186" s="182">
        <f t="shared" si="21"/>
        <v>0</v>
      </c>
      <c r="Q186" s="114"/>
      <c r="R186" s="284"/>
    </row>
    <row r="187" spans="1:24" s="111" customFormat="1" ht="20.100000000000001" customHeight="1">
      <c r="A187" s="243"/>
      <c r="B187" s="240"/>
      <c r="C187" s="240"/>
      <c r="D187" s="240"/>
      <c r="E187" s="240"/>
      <c r="F187" s="240"/>
      <c r="G187" s="240"/>
      <c r="H187" s="240"/>
      <c r="I187" s="240"/>
      <c r="J187" s="85"/>
      <c r="K187" s="244"/>
      <c r="L187" s="40"/>
      <c r="M187" s="30"/>
      <c r="N187" s="84"/>
      <c r="P187" s="84"/>
      <c r="Q187" s="114"/>
      <c r="R187" s="114"/>
    </row>
    <row r="188" spans="1:24" s="111" customFormat="1" ht="20.100000000000001" customHeight="1">
      <c r="A188" s="649" t="s">
        <v>563</v>
      </c>
      <c r="B188" s="649"/>
      <c r="C188" s="649"/>
      <c r="D188" s="649"/>
      <c r="E188" s="649"/>
      <c r="F188" s="649"/>
      <c r="G188" s="649"/>
      <c r="H188" s="649"/>
      <c r="I188" s="649"/>
      <c r="J188" s="649"/>
      <c r="K188" s="649"/>
      <c r="L188" s="40"/>
      <c r="M188" s="30"/>
      <c r="N188" s="183"/>
      <c r="O188" s="47"/>
      <c r="P188" s="183"/>
      <c r="Q188" s="114"/>
      <c r="R188" s="114"/>
    </row>
    <row r="189" spans="1:24" s="111" customFormat="1" ht="20.100000000000001" customHeight="1">
      <c r="A189" s="235"/>
      <c r="B189" s="535" t="s">
        <v>564</v>
      </c>
      <c r="C189" s="535"/>
      <c r="D189" s="535"/>
      <c r="E189" s="535"/>
      <c r="F189" s="535"/>
      <c r="G189" s="535"/>
      <c r="H189" s="535"/>
      <c r="I189" s="535"/>
      <c r="J189" s="535"/>
      <c r="K189" s="317" t="b">
        <v>0</v>
      </c>
      <c r="L189" s="30"/>
      <c r="M189" s="30"/>
      <c r="N189" s="181" t="str">
        <f>+IF(K189=TRUE,"1","0")</f>
        <v>0</v>
      </c>
      <c r="O189" s="47"/>
      <c r="P189" s="182">
        <f t="shared" ref="P189:P196" si="22">N189*1</f>
        <v>0</v>
      </c>
      <c r="Q189" s="114"/>
      <c r="R189" s="114"/>
    </row>
    <row r="190" spans="1:24" s="186" customFormat="1" ht="20.100000000000001" customHeight="1">
      <c r="A190" s="194"/>
      <c r="B190" s="375" t="s">
        <v>695</v>
      </c>
      <c r="C190" s="381"/>
      <c r="D190" s="381"/>
      <c r="E190" s="381"/>
      <c r="F190" s="381"/>
      <c r="G190" s="381"/>
      <c r="H190" s="381"/>
      <c r="I190" s="381"/>
      <c r="J190" s="381"/>
      <c r="K190" s="316" t="b">
        <v>0</v>
      </c>
      <c r="L190" s="71"/>
      <c r="M190" s="49"/>
      <c r="N190" s="181" t="str">
        <f t="shared" ref="N190:N196" si="23">+IF(K190=TRUE,"1","0")</f>
        <v>0</v>
      </c>
      <c r="O190" s="47"/>
      <c r="P190" s="182">
        <f t="shared" si="22"/>
        <v>0</v>
      </c>
      <c r="Q190" s="49"/>
      <c r="R190" s="283"/>
      <c r="S190" s="127"/>
      <c r="T190" s="127"/>
      <c r="U190" s="127"/>
      <c r="V190" s="127"/>
      <c r="W190" s="127"/>
      <c r="X190" s="127"/>
    </row>
    <row r="191" spans="1:24" s="112" customFormat="1" ht="20.100000000000001" customHeight="1">
      <c r="C191" s="383"/>
      <c r="D191" s="384"/>
      <c r="E191" s="503" t="s">
        <v>696</v>
      </c>
      <c r="F191" s="504" t="s">
        <v>691</v>
      </c>
      <c r="G191" s="505"/>
      <c r="H191" s="505"/>
      <c r="I191" s="505"/>
      <c r="J191" s="506"/>
      <c r="K191" s="316" t="b">
        <v>0</v>
      </c>
      <c r="L191" s="377"/>
      <c r="N191" s="181" t="str">
        <f t="shared" ref="N191:N194" si="24">+IF(K191=TRUE,"1","0")</f>
        <v>0</v>
      </c>
      <c r="O191" s="47"/>
      <c r="P191" s="182">
        <f t="shared" ref="P191:P194" si="25">N191*1</f>
        <v>0</v>
      </c>
      <c r="Q191" s="376"/>
    </row>
    <row r="192" spans="1:24" s="112" customFormat="1" ht="20.100000000000001" customHeight="1">
      <c r="C192" s="72"/>
      <c r="F192" s="504" t="s">
        <v>692</v>
      </c>
      <c r="G192" s="505"/>
      <c r="H192" s="505"/>
      <c r="I192" s="506"/>
      <c r="J192" s="506"/>
      <c r="K192" s="316" t="b">
        <v>0</v>
      </c>
      <c r="L192" s="94"/>
      <c r="N192" s="181" t="str">
        <f t="shared" si="24"/>
        <v>0</v>
      </c>
      <c r="O192" s="47"/>
      <c r="P192" s="182">
        <f t="shared" si="25"/>
        <v>0</v>
      </c>
      <c r="Q192" s="376"/>
    </row>
    <row r="193" spans="1:24" s="112" customFormat="1" ht="20.100000000000001" customHeight="1">
      <c r="A193" s="72"/>
      <c r="B193" s="72"/>
      <c r="C193" s="72"/>
      <c r="D193" s="72"/>
      <c r="E193" s="72"/>
      <c r="F193" s="504" t="s">
        <v>693</v>
      </c>
      <c r="G193" s="507"/>
      <c r="H193" s="507"/>
      <c r="I193" s="507"/>
      <c r="J193" s="507"/>
      <c r="K193" s="316" t="b">
        <v>0</v>
      </c>
      <c r="L193" s="94"/>
      <c r="N193" s="181" t="str">
        <f t="shared" si="24"/>
        <v>0</v>
      </c>
      <c r="O193" s="47"/>
      <c r="P193" s="182">
        <f t="shared" si="25"/>
        <v>0</v>
      </c>
      <c r="Q193" s="84"/>
      <c r="R193" s="84"/>
      <c r="S193" s="84"/>
    </row>
    <row r="194" spans="1:24" s="112" customFormat="1" ht="20.100000000000001" customHeight="1">
      <c r="B194" s="72"/>
      <c r="C194" s="72"/>
      <c r="D194" s="72"/>
      <c r="E194" s="72"/>
      <c r="F194" s="504" t="s">
        <v>694</v>
      </c>
      <c r="G194" s="507"/>
      <c r="H194" s="507"/>
      <c r="I194" s="507"/>
      <c r="J194" s="507"/>
      <c r="K194" s="316" t="b">
        <v>0</v>
      </c>
      <c r="L194" s="94"/>
      <c r="M194" s="116"/>
      <c r="N194" s="181" t="str">
        <f t="shared" si="24"/>
        <v>0</v>
      </c>
      <c r="O194" s="47"/>
      <c r="P194" s="182">
        <f t="shared" si="25"/>
        <v>0</v>
      </c>
      <c r="Q194" s="84"/>
      <c r="R194" s="84"/>
      <c r="S194" s="84"/>
      <c r="T194" s="84"/>
      <c r="U194" s="84"/>
    </row>
    <row r="195" spans="1:24" s="186" customFormat="1" ht="20.100000000000001" customHeight="1">
      <c r="A195" s="194"/>
      <c r="B195" s="535" t="s">
        <v>566</v>
      </c>
      <c r="C195" s="535"/>
      <c r="D195" s="535"/>
      <c r="E195" s="535"/>
      <c r="F195" s="535"/>
      <c r="G195" s="535"/>
      <c r="H195" s="535"/>
      <c r="I195" s="535"/>
      <c r="J195" s="535"/>
      <c r="K195" s="316" t="b">
        <v>0</v>
      </c>
      <c r="L195" s="71"/>
      <c r="M195" s="38"/>
      <c r="N195" s="181" t="str">
        <f t="shared" si="23"/>
        <v>0</v>
      </c>
      <c r="O195" s="47"/>
      <c r="P195" s="182">
        <f t="shared" si="22"/>
        <v>0</v>
      </c>
      <c r="Q195" s="187"/>
      <c r="R195" s="335"/>
    </row>
    <row r="196" spans="1:24" s="111" customFormat="1" ht="20.100000000000001" customHeight="1">
      <c r="A196" s="235"/>
      <c r="B196" s="535" t="s">
        <v>600</v>
      </c>
      <c r="C196" s="535"/>
      <c r="D196" s="535"/>
      <c r="E196" s="535"/>
      <c r="F196" s="535"/>
      <c r="G196" s="535"/>
      <c r="H196" s="535"/>
      <c r="I196" s="535"/>
      <c r="J196" s="535"/>
      <c r="K196" s="316" t="b">
        <v>0</v>
      </c>
      <c r="L196" s="39"/>
      <c r="M196" s="30"/>
      <c r="N196" s="181" t="str">
        <f t="shared" si="23"/>
        <v>0</v>
      </c>
      <c r="O196" s="47"/>
      <c r="P196" s="182">
        <f t="shared" si="22"/>
        <v>0</v>
      </c>
      <c r="Q196" s="188"/>
      <c r="R196" s="114"/>
    </row>
    <row r="197" spans="1:24" s="111" customFormat="1" ht="20.100000000000001" customHeight="1">
      <c r="A197" s="292"/>
      <c r="B197" s="240"/>
      <c r="C197" s="240"/>
      <c r="D197" s="240"/>
      <c r="E197" s="240"/>
      <c r="F197" s="240"/>
      <c r="G197" s="240"/>
      <c r="H197" s="240"/>
      <c r="I197" s="240"/>
      <c r="J197" s="240"/>
      <c r="K197" s="240"/>
      <c r="L197" s="334"/>
      <c r="M197" s="30"/>
      <c r="N197" s="84"/>
      <c r="P197" s="84"/>
      <c r="Q197" s="114"/>
      <c r="R197" s="284"/>
    </row>
    <row r="198" spans="1:24" s="186" customFormat="1" ht="27.75" customHeight="1">
      <c r="A198" s="534" t="s">
        <v>930</v>
      </c>
      <c r="B198" s="534"/>
      <c r="C198" s="534"/>
      <c r="D198" s="534"/>
      <c r="E198" s="534"/>
      <c r="F198" s="534"/>
      <c r="G198" s="534"/>
      <c r="H198" s="534"/>
      <c r="I198" s="534"/>
      <c r="J198" s="534"/>
      <c r="K198" s="534"/>
      <c r="L198" s="40"/>
      <c r="M198" s="49"/>
      <c r="N198" s="183"/>
      <c r="O198" s="127"/>
      <c r="P198" s="183"/>
      <c r="Q198" s="49"/>
      <c r="R198" s="49"/>
      <c r="S198" s="127"/>
      <c r="T198" s="127"/>
      <c r="U198" s="127"/>
      <c r="V198" s="127"/>
      <c r="W198" s="127"/>
      <c r="X198" s="127"/>
    </row>
    <row r="199" spans="1:24" s="111" customFormat="1" ht="20.100000000000001" customHeight="1">
      <c r="A199" s="292"/>
      <c r="B199" s="535" t="s">
        <v>567</v>
      </c>
      <c r="C199" s="535"/>
      <c r="D199" s="535"/>
      <c r="E199" s="535"/>
      <c r="F199" s="535"/>
      <c r="G199" s="535"/>
      <c r="H199" s="535"/>
      <c r="I199" s="535"/>
      <c r="J199" s="535"/>
      <c r="K199" s="340" t="b">
        <v>0</v>
      </c>
      <c r="L199" s="58" t="str">
        <f>IF(AND(P200=0,P201=0,P199=1),"Passare alla sezione F","")</f>
        <v/>
      </c>
      <c r="M199" s="30"/>
      <c r="N199" s="181" t="str">
        <f t="shared" ref="N199:N201" si="26">+IF(K199=TRUE,"1","0")</f>
        <v>0</v>
      </c>
      <c r="O199" s="47"/>
      <c r="P199" s="182">
        <f t="shared" ref="P199:P201" si="27">N199*1</f>
        <v>0</v>
      </c>
      <c r="Q199" s="114"/>
      <c r="R199" s="284"/>
    </row>
    <row r="200" spans="1:24" s="111" customFormat="1" ht="30" customHeight="1">
      <c r="B200" s="535" t="s">
        <v>569</v>
      </c>
      <c r="C200" s="535"/>
      <c r="D200" s="535"/>
      <c r="E200" s="535"/>
      <c r="F200" s="535"/>
      <c r="G200" s="535"/>
      <c r="H200" s="535"/>
      <c r="I200" s="535"/>
      <c r="J200" s="535"/>
      <c r="K200" s="341" t="b">
        <v>0</v>
      </c>
      <c r="L200" s="365" t="str">
        <f>IF(AND(P200=0,P201=0,P199=1),"↓↓↓","")</f>
        <v/>
      </c>
      <c r="M200" s="30"/>
      <c r="N200" s="181" t="str">
        <f t="shared" si="26"/>
        <v>0</v>
      </c>
      <c r="O200" s="47"/>
      <c r="P200" s="182">
        <f t="shared" si="27"/>
        <v>0</v>
      </c>
      <c r="Q200" s="114"/>
      <c r="R200" s="114"/>
    </row>
    <row r="201" spans="1:24" s="111" customFormat="1" ht="44.25" customHeight="1">
      <c r="B201" s="535" t="s">
        <v>570</v>
      </c>
      <c r="C201" s="535"/>
      <c r="D201" s="535"/>
      <c r="E201" s="535"/>
      <c r="F201" s="535"/>
      <c r="G201" s="535"/>
      <c r="H201" s="535"/>
      <c r="I201" s="535"/>
      <c r="J201" s="535"/>
      <c r="K201" s="341" t="b">
        <v>0</v>
      </c>
      <c r="L201" s="479" t="str">
        <f>IF(AND(P199+P200+P201&gt;1),"Scegliere una sola opzione","")</f>
        <v/>
      </c>
      <c r="M201" s="30"/>
      <c r="N201" s="181" t="str">
        <f t="shared" si="26"/>
        <v>0</v>
      </c>
      <c r="O201" s="47"/>
      <c r="P201" s="182">
        <f t="shared" si="27"/>
        <v>0</v>
      </c>
      <c r="Q201" s="188"/>
      <c r="R201" s="114"/>
    </row>
    <row r="202" spans="1:24" s="111" customFormat="1" ht="20.100000000000001" customHeight="1">
      <c r="B202" s="541"/>
      <c r="C202" s="541"/>
      <c r="D202" s="541"/>
      <c r="E202" s="541"/>
      <c r="F202" s="541"/>
      <c r="G202" s="541"/>
      <c r="H202" s="541"/>
      <c r="I202" s="541"/>
      <c r="J202" s="541"/>
      <c r="K202" s="244"/>
      <c r="L202" s="39"/>
      <c r="M202" s="30"/>
      <c r="N202" s="183"/>
      <c r="O202" s="47"/>
      <c r="P202" s="183"/>
      <c r="Q202" s="188"/>
      <c r="R202" s="114"/>
    </row>
    <row r="203" spans="1:24" s="111" customFormat="1" ht="27.75" customHeight="1">
      <c r="A203" s="534" t="s">
        <v>931</v>
      </c>
      <c r="B203" s="534"/>
      <c r="C203" s="534"/>
      <c r="D203" s="534"/>
      <c r="E203" s="534"/>
      <c r="F203" s="534"/>
      <c r="G203" s="534"/>
      <c r="H203" s="534"/>
      <c r="I203" s="534"/>
      <c r="J203" s="534"/>
      <c r="K203" s="534"/>
      <c r="L203" s="39"/>
      <c r="M203" s="30"/>
      <c r="N203" s="183"/>
      <c r="O203" s="47"/>
      <c r="P203" s="183"/>
      <c r="Q203" s="188"/>
      <c r="R203" s="114"/>
    </row>
    <row r="204" spans="1:24" s="111" customFormat="1" ht="20.100000000000001" customHeight="1">
      <c r="B204" s="535" t="s">
        <v>454</v>
      </c>
      <c r="C204" s="535"/>
      <c r="D204" s="535"/>
      <c r="E204" s="535"/>
      <c r="F204" s="535"/>
      <c r="G204" s="535"/>
      <c r="H204" s="535"/>
      <c r="I204" s="535"/>
      <c r="J204" s="535"/>
      <c r="K204" s="339" t="b">
        <v>0</v>
      </c>
      <c r="L204" s="40" t="str">
        <f>IF(AND(P204=1,P205+P206+P207&gt;0),"Attenzione: risposte non coerenti","")</f>
        <v/>
      </c>
      <c r="M204" s="30"/>
      <c r="N204" s="181" t="str">
        <f t="shared" ref="N204:N207" si="28">+IF(K204=TRUE,"1","0")</f>
        <v>0</v>
      </c>
      <c r="O204" s="47"/>
      <c r="P204" s="182">
        <f t="shared" ref="P204:P207" si="29">N204*1</f>
        <v>0</v>
      </c>
      <c r="Q204" s="188"/>
      <c r="R204" s="114"/>
    </row>
    <row r="205" spans="1:24" s="111" customFormat="1" ht="20.100000000000001" customHeight="1">
      <c r="B205" s="535" t="s">
        <v>571</v>
      </c>
      <c r="C205" s="535"/>
      <c r="D205" s="535"/>
      <c r="E205" s="535"/>
      <c r="F205" s="535"/>
      <c r="G205" s="535"/>
      <c r="H205" s="535"/>
      <c r="I205" s="535"/>
      <c r="J205" s="535"/>
      <c r="K205" s="339" t="b">
        <v>0</v>
      </c>
      <c r="L205" s="30"/>
      <c r="M205" s="30"/>
      <c r="N205" s="181" t="str">
        <f t="shared" si="28"/>
        <v>0</v>
      </c>
      <c r="O205" s="47"/>
      <c r="P205" s="182">
        <f t="shared" si="29"/>
        <v>0</v>
      </c>
      <c r="Q205" s="114"/>
      <c r="R205" s="114"/>
    </row>
    <row r="206" spans="1:24" s="111" customFormat="1" ht="20.100000000000001" customHeight="1">
      <c r="B206" s="540" t="s">
        <v>572</v>
      </c>
      <c r="C206" s="540"/>
      <c r="D206" s="540"/>
      <c r="E206" s="540"/>
      <c r="F206" s="540"/>
      <c r="G206" s="540"/>
      <c r="H206" s="540"/>
      <c r="I206" s="540"/>
      <c r="J206" s="540"/>
      <c r="K206" s="339" t="b">
        <v>0</v>
      </c>
      <c r="L206" s="39"/>
      <c r="M206" s="30"/>
      <c r="N206" s="181" t="str">
        <f t="shared" si="28"/>
        <v>0</v>
      </c>
      <c r="O206" s="47"/>
      <c r="P206" s="182">
        <f t="shared" si="29"/>
        <v>0</v>
      </c>
      <c r="Q206" s="188"/>
      <c r="R206" s="114"/>
    </row>
    <row r="207" spans="1:24" s="111" customFormat="1" ht="20.100000000000001" customHeight="1">
      <c r="B207" s="535" t="s">
        <v>573</v>
      </c>
      <c r="C207" s="535"/>
      <c r="D207" s="535"/>
      <c r="E207" s="535"/>
      <c r="F207" s="535"/>
      <c r="G207" s="535"/>
      <c r="H207" s="535"/>
      <c r="I207" s="535"/>
      <c r="J207" s="535"/>
      <c r="K207" s="342" t="b">
        <v>0</v>
      </c>
      <c r="L207" s="71"/>
      <c r="M207" s="30"/>
      <c r="N207" s="181" t="str">
        <f t="shared" si="28"/>
        <v>0</v>
      </c>
      <c r="O207" s="47"/>
      <c r="P207" s="182">
        <f t="shared" si="29"/>
        <v>0</v>
      </c>
      <c r="Q207" s="188"/>
      <c r="R207" s="114"/>
    </row>
    <row r="208" spans="1:24" s="111" customFormat="1" ht="20.100000000000001" customHeight="1">
      <c r="A208" s="112"/>
      <c r="B208" s="336" t="s">
        <v>388</v>
      </c>
      <c r="C208" s="333"/>
      <c r="D208" s="333"/>
      <c r="E208" s="645" t="s">
        <v>601</v>
      </c>
      <c r="F208" s="646"/>
      <c r="G208" s="646"/>
      <c r="H208" s="646"/>
      <c r="I208" s="646"/>
      <c r="J208" s="646"/>
      <c r="K208" s="647"/>
      <c r="L208" s="668" t="str">
        <f>IF(AND(P200=1,P199+P201=0,P204+P205+P206+P207&gt;=1),"Passare alla sezione F","")</f>
        <v/>
      </c>
      <c r="M208" s="669"/>
      <c r="N208" s="183"/>
      <c r="O208" s="190"/>
      <c r="P208" s="183"/>
      <c r="Q208" s="188"/>
      <c r="R208" s="114"/>
    </row>
    <row r="209" spans="1:22" s="111" customFormat="1" ht="20.100000000000001" customHeight="1">
      <c r="A209" s="87"/>
      <c r="B209" s="72"/>
      <c r="C209" s="72"/>
      <c r="D209" s="240"/>
      <c r="E209" s="240"/>
      <c r="F209" s="240"/>
      <c r="G209" s="240"/>
      <c r="H209" s="240"/>
      <c r="I209" s="240"/>
      <c r="K209" s="244"/>
      <c r="L209" s="365" t="str">
        <f>IF(AND(P200=1,P199+P201=0,P204+P205+P206+P207&gt;=1),"↓↓↓","")</f>
        <v/>
      </c>
      <c r="M209" s="30"/>
      <c r="N209" s="84"/>
      <c r="O209" s="186"/>
      <c r="P209" s="84"/>
      <c r="Q209" s="188"/>
      <c r="R209" s="114"/>
    </row>
    <row r="210" spans="1:22" s="111" customFormat="1" ht="20.100000000000001" customHeight="1">
      <c r="A210" s="534" t="s">
        <v>932</v>
      </c>
      <c r="B210" s="534"/>
      <c r="C210" s="534"/>
      <c r="D210" s="534"/>
      <c r="E210" s="534"/>
      <c r="F210" s="534"/>
      <c r="G210" s="534"/>
      <c r="H210" s="534"/>
      <c r="I210" s="534"/>
      <c r="J210" s="534"/>
      <c r="K210" s="534"/>
      <c r="L210" s="40"/>
      <c r="M210" s="36"/>
      <c r="N210" s="84"/>
      <c r="P210" s="84"/>
      <c r="Q210" s="239"/>
    </row>
    <row r="211" spans="1:22" s="111" customFormat="1" ht="20.100000000000001" customHeight="1">
      <c r="B211" s="535" t="s">
        <v>574</v>
      </c>
      <c r="C211" s="535"/>
      <c r="D211" s="535"/>
      <c r="E211" s="535"/>
      <c r="F211" s="535"/>
      <c r="G211" s="535"/>
      <c r="H211" s="535"/>
      <c r="I211" s="535"/>
      <c r="J211" s="535"/>
      <c r="K211" s="389" t="b">
        <v>0</v>
      </c>
      <c r="L211" s="40"/>
      <c r="M211" s="36"/>
      <c r="N211" s="181" t="str">
        <f t="shared" ref="N211:N216" si="30">+IF(K211=TRUE,"1","0")</f>
        <v>0</v>
      </c>
      <c r="O211" s="47"/>
      <c r="P211" s="182">
        <f t="shared" ref="P211:P216" si="31">N211*1</f>
        <v>0</v>
      </c>
      <c r="Q211" s="239"/>
    </row>
    <row r="212" spans="1:22" s="111" customFormat="1" ht="20.100000000000001" customHeight="1">
      <c r="B212" s="535" t="s">
        <v>575</v>
      </c>
      <c r="C212" s="535"/>
      <c r="D212" s="535"/>
      <c r="E212" s="535"/>
      <c r="F212" s="535"/>
      <c r="G212" s="535"/>
      <c r="H212" s="535"/>
      <c r="I212" s="535"/>
      <c r="J212" s="535"/>
      <c r="K212" s="343" t="b">
        <v>0</v>
      </c>
      <c r="L212" s="40"/>
      <c r="M212" s="36"/>
      <c r="N212" s="181" t="str">
        <f t="shared" si="30"/>
        <v>0</v>
      </c>
      <c r="O212" s="47"/>
      <c r="P212" s="182">
        <f t="shared" si="31"/>
        <v>0</v>
      </c>
      <c r="Q212" s="239"/>
    </row>
    <row r="213" spans="1:22" s="111" customFormat="1" ht="20.100000000000001" customHeight="1">
      <c r="A213" s="243"/>
      <c r="B213" s="535" t="s">
        <v>576</v>
      </c>
      <c r="C213" s="535"/>
      <c r="D213" s="535"/>
      <c r="E213" s="535"/>
      <c r="F213" s="535"/>
      <c r="G213" s="535"/>
      <c r="H213" s="535"/>
      <c r="I213" s="535"/>
      <c r="J213" s="535"/>
      <c r="K213" s="390" t="b">
        <v>0</v>
      </c>
      <c r="L213" s="41"/>
      <c r="M213" s="30"/>
      <c r="N213" s="181" t="str">
        <f t="shared" si="30"/>
        <v>0</v>
      </c>
      <c r="O213" s="47"/>
      <c r="P213" s="182">
        <f t="shared" si="31"/>
        <v>0</v>
      </c>
      <c r="Q213" s="84"/>
      <c r="R213" s="84"/>
      <c r="S213" s="84"/>
      <c r="T213" s="84"/>
      <c r="U213" s="84"/>
    </row>
    <row r="214" spans="1:22" s="111" customFormat="1" ht="20.100000000000001" customHeight="1">
      <c r="A214" s="235"/>
      <c r="B214" s="535" t="s">
        <v>577</v>
      </c>
      <c r="C214" s="535"/>
      <c r="D214" s="535"/>
      <c r="E214" s="535"/>
      <c r="F214" s="535"/>
      <c r="G214" s="535"/>
      <c r="H214" s="535"/>
      <c r="I214" s="535"/>
      <c r="J214" s="535"/>
      <c r="K214" s="344" t="b">
        <v>0</v>
      </c>
      <c r="L214" s="41"/>
      <c r="M214" s="30"/>
      <c r="N214" s="181" t="str">
        <f t="shared" si="30"/>
        <v>0</v>
      </c>
      <c r="O214" s="47"/>
      <c r="P214" s="182">
        <f t="shared" si="31"/>
        <v>0</v>
      </c>
      <c r="Q214" s="84"/>
      <c r="R214" s="84"/>
      <c r="S214" s="84"/>
      <c r="T214" s="84"/>
      <c r="U214" s="84"/>
    </row>
    <row r="215" spans="1:22" s="111" customFormat="1" ht="20.100000000000001" customHeight="1">
      <c r="B215" s="535" t="s">
        <v>578</v>
      </c>
      <c r="C215" s="535"/>
      <c r="D215" s="535"/>
      <c r="E215" s="535"/>
      <c r="F215" s="535"/>
      <c r="G215" s="535"/>
      <c r="H215" s="535"/>
      <c r="I215" s="535"/>
      <c r="J215" s="535"/>
      <c r="K215" s="343" t="b">
        <v>0</v>
      </c>
      <c r="L215" s="40"/>
      <c r="M215" s="36"/>
      <c r="N215" s="181" t="str">
        <f t="shared" si="30"/>
        <v>0</v>
      </c>
      <c r="O215" s="47"/>
      <c r="P215" s="182">
        <f t="shared" si="31"/>
        <v>0</v>
      </c>
      <c r="Q215" s="239"/>
    </row>
    <row r="216" spans="1:22" s="111" customFormat="1" ht="20.100000000000001" customHeight="1">
      <c r="B216" s="535" t="s">
        <v>579</v>
      </c>
      <c r="C216" s="535"/>
      <c r="D216" s="535"/>
      <c r="E216" s="535"/>
      <c r="F216" s="535"/>
      <c r="G216" s="535"/>
      <c r="H216" s="535"/>
      <c r="I216" s="535"/>
      <c r="J216" s="535"/>
      <c r="K216" s="345" t="b">
        <v>0</v>
      </c>
      <c r="L216" s="40"/>
      <c r="M216" s="36"/>
      <c r="N216" s="181" t="str">
        <f t="shared" si="30"/>
        <v>0</v>
      </c>
      <c r="O216" s="47"/>
      <c r="P216" s="182">
        <f t="shared" si="31"/>
        <v>0</v>
      </c>
      <c r="Q216" s="239"/>
    </row>
    <row r="217" spans="1:22" s="111" customFormat="1" ht="20.100000000000001" customHeight="1">
      <c r="B217" s="336" t="s">
        <v>388</v>
      </c>
      <c r="C217" s="333"/>
      <c r="D217" s="333"/>
      <c r="E217" s="645" t="s">
        <v>601</v>
      </c>
      <c r="F217" s="646"/>
      <c r="G217" s="646"/>
      <c r="H217" s="646"/>
      <c r="I217" s="646"/>
      <c r="J217" s="646"/>
      <c r="K217" s="647"/>
      <c r="L217" s="40"/>
      <c r="M217" s="36"/>
      <c r="N217" s="181"/>
      <c r="O217" s="47"/>
      <c r="P217" s="183"/>
      <c r="Q217" s="239"/>
    </row>
    <row r="218" spans="1:22" s="111" customFormat="1" ht="20.100000000000001" customHeight="1">
      <c r="A218" s="243"/>
      <c r="B218" s="240"/>
      <c r="C218" s="240"/>
      <c r="D218" s="245"/>
      <c r="E218" s="245"/>
      <c r="F218" s="189"/>
      <c r="G218" s="189"/>
      <c r="H218" s="189"/>
      <c r="I218" s="189"/>
      <c r="J218" s="246"/>
      <c r="K218" s="246"/>
      <c r="L218" s="41"/>
      <c r="M218" s="30"/>
      <c r="N218" s="84"/>
      <c r="O218" s="84"/>
      <c r="P218" s="84"/>
      <c r="Q218" s="84"/>
      <c r="R218" s="84"/>
      <c r="S218" s="84"/>
      <c r="T218" s="84"/>
      <c r="U218" s="84"/>
    </row>
    <row r="219" spans="1:22" s="110" customFormat="1" ht="35.25" customHeight="1">
      <c r="A219" s="533" t="s">
        <v>586</v>
      </c>
      <c r="B219" s="533"/>
      <c r="C219" s="533"/>
      <c r="D219" s="533"/>
      <c r="E219" s="533"/>
      <c r="F219" s="533"/>
      <c r="G219" s="533"/>
      <c r="H219" s="533"/>
      <c r="I219" s="533"/>
      <c r="J219" s="533"/>
      <c r="K219" s="533"/>
      <c r="L219" s="24"/>
      <c r="M219" s="25"/>
      <c r="N219" s="109"/>
      <c r="O219" s="108"/>
      <c r="P219" s="190"/>
      <c r="Q219" s="190"/>
    </row>
    <row r="220" spans="1:22" s="111" customFormat="1" ht="20.100000000000001" customHeight="1">
      <c r="A220" s="191"/>
      <c r="B220" s="191"/>
      <c r="C220" s="191"/>
      <c r="D220" s="191"/>
      <c r="E220" s="191"/>
      <c r="F220" s="191"/>
      <c r="G220" s="191"/>
      <c r="H220" s="191"/>
      <c r="I220" s="191"/>
      <c r="J220" s="191"/>
      <c r="K220" s="191"/>
      <c r="L220" s="30"/>
      <c r="M220" s="30"/>
      <c r="N220" s="114"/>
      <c r="O220" s="114"/>
      <c r="P220" s="188"/>
      <c r="Q220" s="188"/>
      <c r="R220" s="114"/>
    </row>
    <row r="221" spans="1:22" s="112" customFormat="1" ht="20.100000000000001" customHeight="1">
      <c r="A221" s="92" t="s">
        <v>461</v>
      </c>
      <c r="B221" s="369"/>
      <c r="C221" s="369"/>
      <c r="D221" s="369"/>
      <c r="E221" s="369"/>
      <c r="F221" s="369"/>
      <c r="G221" s="369"/>
      <c r="H221" s="369"/>
      <c r="I221" s="369"/>
      <c r="J221" s="369"/>
      <c r="K221" s="369"/>
      <c r="L221" s="30"/>
      <c r="M221" s="30"/>
      <c r="N221" s="116"/>
      <c r="O221" s="116"/>
      <c r="P221" s="131"/>
      <c r="Q221" s="131"/>
      <c r="R221" s="116"/>
    </row>
    <row r="222" spans="1:22" s="112" customFormat="1" ht="20.100000000000001" customHeight="1">
      <c r="A222" s="534"/>
      <c r="B222" s="534"/>
      <c r="C222" s="534"/>
      <c r="D222" s="534"/>
      <c r="E222" s="534"/>
      <c r="F222" s="534"/>
      <c r="G222" s="534"/>
      <c r="H222" s="192" t="s">
        <v>8</v>
      </c>
      <c r="I222" s="312" t="b">
        <v>0</v>
      </c>
      <c r="J222" s="192" t="s">
        <v>9</v>
      </c>
      <c r="K222" s="312" t="b">
        <v>0</v>
      </c>
      <c r="L222" s="40" t="str">
        <f>IF(P222+Q222&gt;1,"Scegliere una sola opzione","")</f>
        <v/>
      </c>
      <c r="M222" s="37"/>
      <c r="N222" s="84" t="str">
        <f>+IF(I222=TRUE,"1","0")</f>
        <v>0</v>
      </c>
      <c r="O222" s="84" t="str">
        <f>+IF(K222=TRUE,"1","0")</f>
        <v>0</v>
      </c>
      <c r="P222" s="129">
        <f>N222*1</f>
        <v>0</v>
      </c>
      <c r="Q222" s="129">
        <f>O222*1</f>
        <v>0</v>
      </c>
      <c r="R222" s="116"/>
    </row>
    <row r="223" spans="1:22" s="111" customFormat="1" ht="15">
      <c r="A223" s="370"/>
      <c r="B223" s="370"/>
      <c r="C223" s="370"/>
      <c r="D223" s="370"/>
      <c r="E223" s="370"/>
      <c r="F223" s="370"/>
      <c r="G223" s="370"/>
      <c r="H223" s="130"/>
      <c r="J223" s="130"/>
      <c r="L223" s="365"/>
      <c r="M223" s="35"/>
      <c r="N223" s="190"/>
      <c r="O223" s="190"/>
      <c r="P223" s="110"/>
      <c r="Q223" s="110"/>
      <c r="R223" s="114"/>
    </row>
    <row r="224" spans="1:22" s="50" customFormat="1" ht="19.5" customHeight="1">
      <c r="A224" s="185"/>
      <c r="B224" s="185"/>
      <c r="C224" s="185"/>
      <c r="D224" s="185"/>
      <c r="E224" s="185"/>
      <c r="F224" s="185"/>
      <c r="G224" s="185"/>
      <c r="H224" s="185"/>
      <c r="I224" s="320"/>
      <c r="J224" s="320"/>
      <c r="K224" s="321"/>
      <c r="L224" s="25"/>
      <c r="M224" s="304"/>
      <c r="N224" s="309"/>
      <c r="O224" s="309"/>
      <c r="P224" s="309"/>
      <c r="Q224" s="309"/>
      <c r="S224" s="183"/>
      <c r="T224" s="183"/>
      <c r="U224" s="183"/>
      <c r="V224" s="183"/>
    </row>
    <row r="225" spans="1:18" s="111" customFormat="1" ht="20.100000000000001" customHeight="1">
      <c r="A225" s="92" t="s">
        <v>713</v>
      </c>
      <c r="H225" s="192" t="s">
        <v>8</v>
      </c>
      <c r="I225" s="312" t="b">
        <v>0</v>
      </c>
      <c r="J225" s="192" t="s">
        <v>9</v>
      </c>
      <c r="K225" s="312" t="b">
        <v>0</v>
      </c>
      <c r="L225" s="40" t="str">
        <f>IF(P225+Q225&gt;1,"Scegliere una sola opzione","")</f>
        <v/>
      </c>
      <c r="M225" s="37"/>
      <c r="N225" s="84" t="str">
        <f>+IF(I225=TRUE,"1","0")</f>
        <v>0</v>
      </c>
      <c r="O225" s="84" t="str">
        <f>+IF(K225=TRUE,"1","0")</f>
        <v>0</v>
      </c>
      <c r="P225" s="129">
        <f>N225*1</f>
        <v>0</v>
      </c>
      <c r="Q225" s="129">
        <f>O225*1</f>
        <v>0</v>
      </c>
      <c r="R225" s="114"/>
    </row>
    <row r="226" spans="1:18" s="112" customFormat="1" ht="20.100000000000001" customHeight="1">
      <c r="A226" s="534"/>
      <c r="B226" s="534"/>
      <c r="C226" s="534"/>
      <c r="D226" s="534"/>
      <c r="E226" s="534"/>
      <c r="F226" s="534"/>
      <c r="G226" s="534"/>
      <c r="R226" s="116"/>
    </row>
    <row r="227" spans="1:18" s="36" customFormat="1" ht="33" customHeight="1">
      <c r="A227" s="657" t="s">
        <v>786</v>
      </c>
      <c r="B227" s="657"/>
      <c r="C227" s="657"/>
      <c r="D227" s="657"/>
      <c r="E227" s="657"/>
      <c r="F227" s="657"/>
      <c r="G227" s="657"/>
      <c r="H227" s="657"/>
      <c r="I227" s="657"/>
      <c r="J227" s="657"/>
      <c r="K227" s="657"/>
      <c r="R227" s="30"/>
    </row>
    <row r="228" spans="1:18" s="50" customFormat="1" ht="35.1" customHeight="1">
      <c r="A228" s="391"/>
      <c r="B228" s="391"/>
      <c r="C228" s="391"/>
      <c r="D228" s="391"/>
      <c r="E228" s="391"/>
      <c r="F228" s="391"/>
      <c r="G228" s="391"/>
      <c r="H228" s="128" t="s">
        <v>8</v>
      </c>
      <c r="I228" s="278" t="b">
        <v>0</v>
      </c>
      <c r="J228" s="128" t="s">
        <v>9</v>
      </c>
      <c r="K228" s="278" t="b">
        <v>0</v>
      </c>
      <c r="L228" s="58" t="str">
        <f>IF(P228+Q228&gt;1,"Scegliere una sola opzione","")</f>
        <v/>
      </c>
      <c r="M228" s="30"/>
      <c r="N228" s="117" t="str">
        <f>+IF(I228=TRUE,"1","0")</f>
        <v>0</v>
      </c>
      <c r="O228" s="117" t="str">
        <f>+IF(K228=TRUE,"1","0")</f>
        <v>0</v>
      </c>
      <c r="P228" s="303">
        <f>N228*1</f>
        <v>0</v>
      </c>
      <c r="Q228" s="303">
        <f>O228*1</f>
        <v>0</v>
      </c>
    </row>
    <row r="229" spans="1:18" s="111" customFormat="1" ht="20.100000000000001" customHeight="1">
      <c r="B229" s="194"/>
      <c r="C229" s="194"/>
      <c r="D229" s="194"/>
      <c r="E229" s="194"/>
      <c r="F229" s="194"/>
      <c r="G229" s="194"/>
      <c r="H229" s="195"/>
      <c r="J229" s="195"/>
      <c r="L229" s="41"/>
      <c r="M229" s="41"/>
      <c r="N229" s="190"/>
      <c r="O229" s="190"/>
      <c r="P229" s="110"/>
      <c r="Q229" s="110"/>
      <c r="R229" s="114"/>
    </row>
    <row r="230" spans="1:18" s="111" customFormat="1" ht="15">
      <c r="A230" s="656" t="s">
        <v>926</v>
      </c>
      <c r="B230" s="656"/>
      <c r="C230" s="656"/>
      <c r="D230" s="656"/>
      <c r="E230" s="656"/>
      <c r="F230" s="656"/>
      <c r="G230" s="656"/>
      <c r="H230" s="656"/>
      <c r="I230" s="656"/>
      <c r="J230" s="656"/>
      <c r="K230" s="656"/>
      <c r="L230" s="371"/>
      <c r="M230" s="30"/>
      <c r="N230" s="114"/>
      <c r="O230" s="114"/>
      <c r="P230" s="114"/>
      <c r="Q230" s="114"/>
      <c r="R230" s="114"/>
    </row>
    <row r="231" spans="1:18" s="111" customFormat="1" ht="13.5" customHeight="1">
      <c r="A231" s="372"/>
      <c r="B231" s="481"/>
      <c r="C231" s="481"/>
      <c r="D231" s="481"/>
      <c r="E231" s="481"/>
      <c r="F231" s="481"/>
      <c r="G231" s="481"/>
      <c r="H231" s="481"/>
      <c r="I231" s="481"/>
      <c r="J231" s="481"/>
      <c r="K231" s="481"/>
      <c r="L231" s="30"/>
      <c r="M231" s="30"/>
      <c r="N231" s="114"/>
      <c r="O231" s="114"/>
      <c r="P231" s="114"/>
      <c r="Q231" s="114"/>
      <c r="R231" s="114"/>
    </row>
    <row r="232" spans="1:18" s="111" customFormat="1" ht="20.100000000000001" customHeight="1">
      <c r="A232" s="193"/>
      <c r="B232" s="393" t="s">
        <v>718</v>
      </c>
      <c r="C232" s="393"/>
      <c r="D232" s="393"/>
      <c r="E232" s="393"/>
      <c r="F232" s="392"/>
      <c r="G232" s="340" t="b">
        <v>0</v>
      </c>
      <c r="H232" s="396"/>
      <c r="I232" s="396"/>
      <c r="J232" s="397" t="s">
        <v>9</v>
      </c>
      <c r="K232" s="493" t="b">
        <v>0</v>
      </c>
      <c r="L232" s="40"/>
      <c r="M232" s="28"/>
      <c r="N232" s="183" t="str">
        <f>+IF(G232=TRUE,"1","0")</f>
        <v>0</v>
      </c>
      <c r="P232" s="182">
        <f t="shared" ref="P232:P242" si="32">N232*1</f>
        <v>0</v>
      </c>
      <c r="Q232" s="69"/>
      <c r="R232" s="114"/>
    </row>
    <row r="233" spans="1:18" s="111" customFormat="1" ht="29.25" customHeight="1">
      <c r="A233" s="193"/>
      <c r="B233" s="375" t="s">
        <v>719</v>
      </c>
      <c r="C233" s="375"/>
      <c r="D233" s="375"/>
      <c r="E233" s="375"/>
      <c r="F233" s="381"/>
      <c r="G233" s="340" t="b">
        <v>0</v>
      </c>
      <c r="H233" s="398"/>
      <c r="I233" s="398"/>
      <c r="J233" s="397"/>
      <c r="K233" s="493" t="b">
        <v>0</v>
      </c>
      <c r="L233" s="40"/>
      <c r="M233" s="28"/>
      <c r="N233" s="183" t="str">
        <f t="shared" ref="N233:N242" si="33">+IF(G233=TRUE,"1","0")</f>
        <v>0</v>
      </c>
      <c r="P233" s="182">
        <f t="shared" si="32"/>
        <v>0</v>
      </c>
      <c r="Q233" s="69"/>
      <c r="R233" s="114"/>
    </row>
    <row r="234" spans="1:18" s="111" customFormat="1" ht="20.100000000000001" customHeight="1">
      <c r="A234" s="193"/>
      <c r="B234" s="393" t="s">
        <v>856</v>
      </c>
      <c r="C234" s="375"/>
      <c r="D234" s="375"/>
      <c r="E234" s="375"/>
      <c r="F234" s="381"/>
      <c r="G234" s="340" t="b">
        <v>0</v>
      </c>
      <c r="H234" s="398"/>
      <c r="I234" s="166"/>
      <c r="J234" s="397"/>
      <c r="K234" s="493"/>
      <c r="L234" s="480"/>
      <c r="M234" s="28"/>
      <c r="N234" s="183" t="str">
        <f t="shared" si="33"/>
        <v>0</v>
      </c>
      <c r="P234" s="182">
        <f t="shared" si="32"/>
        <v>0</v>
      </c>
      <c r="Q234" s="69"/>
      <c r="R234" s="114"/>
    </row>
    <row r="235" spans="1:18" s="111" customFormat="1" ht="39" customHeight="1">
      <c r="A235" s="193"/>
      <c r="B235" s="655" t="s">
        <v>857</v>
      </c>
      <c r="C235" s="655"/>
      <c r="D235" s="655"/>
      <c r="E235" s="655"/>
      <c r="F235" s="655"/>
      <c r="G235" s="344" t="b">
        <v>0</v>
      </c>
      <c r="H235" s="235"/>
      <c r="I235" s="235"/>
      <c r="J235" s="397"/>
      <c r="K235" s="493"/>
      <c r="L235" s="40"/>
      <c r="M235" s="28"/>
      <c r="N235" s="183" t="str">
        <f t="shared" si="33"/>
        <v>0</v>
      </c>
      <c r="P235" s="182">
        <f t="shared" si="32"/>
        <v>0</v>
      </c>
      <c r="Q235" s="69"/>
      <c r="R235" s="114"/>
    </row>
    <row r="236" spans="1:18" s="111" customFormat="1" ht="20.100000000000001" customHeight="1">
      <c r="A236" s="193"/>
      <c r="B236" s="394" t="s">
        <v>720</v>
      </c>
      <c r="C236" s="394"/>
      <c r="D236" s="394"/>
      <c r="E236" s="394"/>
      <c r="F236" s="395"/>
      <c r="G236" s="501" t="b">
        <v>0</v>
      </c>
      <c r="J236" s="128" t="s">
        <v>858</v>
      </c>
      <c r="K236" s="325"/>
      <c r="L236" s="496"/>
      <c r="M236" s="496"/>
      <c r="N236" s="183" t="str">
        <f t="shared" si="33"/>
        <v>0</v>
      </c>
      <c r="P236" s="182">
        <f t="shared" si="32"/>
        <v>0</v>
      </c>
      <c r="Q236" s="69"/>
      <c r="R236" s="114"/>
    </row>
    <row r="237" spans="1:18" s="111" customFormat="1" ht="35.1" customHeight="1">
      <c r="A237" s="193"/>
      <c r="B237" s="655" t="s">
        <v>790</v>
      </c>
      <c r="C237" s="655"/>
      <c r="D237" s="655"/>
      <c r="E237" s="655"/>
      <c r="F237" s="655"/>
      <c r="G237" s="344" t="b">
        <v>0</v>
      </c>
      <c r="H237" s="398"/>
      <c r="I237" s="398"/>
      <c r="J237" s="397"/>
      <c r="K237" s="422"/>
      <c r="L237" s="40"/>
      <c r="M237" s="28"/>
      <c r="N237" s="183" t="str">
        <f t="shared" si="33"/>
        <v>0</v>
      </c>
      <c r="P237" s="182">
        <f>N237*1</f>
        <v>0</v>
      </c>
      <c r="Q237" s="69"/>
      <c r="R237" s="114"/>
    </row>
    <row r="238" spans="1:18" s="111" customFormat="1" ht="32.25" customHeight="1">
      <c r="B238" s="655" t="s">
        <v>721</v>
      </c>
      <c r="C238" s="655"/>
      <c r="D238" s="655"/>
      <c r="E238" s="655"/>
      <c r="F238" s="655"/>
      <c r="G238" s="344" t="b">
        <v>0</v>
      </c>
      <c r="H238" s="396"/>
      <c r="I238" s="396"/>
      <c r="J238" s="399"/>
      <c r="K238" s="85" t="b">
        <v>0</v>
      </c>
      <c r="L238" s="43"/>
      <c r="M238" s="43"/>
      <c r="N238" s="183" t="str">
        <f t="shared" si="33"/>
        <v>0</v>
      </c>
      <c r="P238" s="182">
        <f t="shared" si="32"/>
        <v>0</v>
      </c>
      <c r="Q238" s="69"/>
      <c r="R238" s="114"/>
    </row>
    <row r="239" spans="1:18" s="111" customFormat="1" ht="20.100000000000001" customHeight="1">
      <c r="B239" s="374" t="s">
        <v>722</v>
      </c>
      <c r="C239" s="374"/>
      <c r="D239" s="374"/>
      <c r="E239" s="374"/>
      <c r="F239" s="385"/>
      <c r="G239" s="344" t="b">
        <v>0</v>
      </c>
      <c r="H239" s="398"/>
      <c r="I239" s="398"/>
      <c r="J239" s="397" t="s">
        <v>9</v>
      </c>
      <c r="K239" s="493" t="b">
        <v>0</v>
      </c>
      <c r="L239" s="41"/>
      <c r="M239" s="41"/>
      <c r="N239" s="183" t="str">
        <f t="shared" si="33"/>
        <v>0</v>
      </c>
      <c r="P239" s="182">
        <f t="shared" si="32"/>
        <v>0</v>
      </c>
      <c r="Q239" s="69"/>
      <c r="R239" s="114"/>
    </row>
    <row r="240" spans="1:18" s="111" customFormat="1" ht="20.100000000000001" customHeight="1">
      <c r="B240" s="374" t="s">
        <v>723</v>
      </c>
      <c r="C240" s="374"/>
      <c r="D240" s="374"/>
      <c r="E240" s="374"/>
      <c r="F240" s="385"/>
      <c r="G240" s="344" t="b">
        <v>0</v>
      </c>
      <c r="H240" s="398"/>
      <c r="I240" s="403"/>
      <c r="J240" s="397" t="s">
        <v>9</v>
      </c>
      <c r="K240" s="493" t="b">
        <v>0</v>
      </c>
      <c r="L240" s="41"/>
      <c r="M240" s="41"/>
      <c r="N240" s="183" t="str">
        <f t="shared" si="33"/>
        <v>0</v>
      </c>
      <c r="P240" s="182">
        <f t="shared" si="32"/>
        <v>0</v>
      </c>
      <c r="Q240" s="69"/>
      <c r="R240" s="114"/>
    </row>
    <row r="241" spans="1:28" s="111" customFormat="1" ht="20.100000000000001" customHeight="1">
      <c r="B241" s="374" t="s">
        <v>724</v>
      </c>
      <c r="C241" s="374"/>
      <c r="D241" s="374"/>
      <c r="E241" s="374"/>
      <c r="F241" s="385"/>
      <c r="G241" s="344" t="b">
        <v>0</v>
      </c>
      <c r="H241" s="398"/>
      <c r="I241" s="398"/>
      <c r="J241" s="397" t="s">
        <v>9</v>
      </c>
      <c r="K241" s="493" t="b">
        <v>0</v>
      </c>
      <c r="L241" s="41"/>
      <c r="M241" s="41"/>
      <c r="N241" s="183" t="str">
        <f t="shared" si="33"/>
        <v>0</v>
      </c>
      <c r="P241" s="182">
        <f t="shared" si="32"/>
        <v>0</v>
      </c>
      <c r="Q241" s="69"/>
      <c r="R241" s="40"/>
      <c r="S241" s="40"/>
      <c r="T241" s="40"/>
      <c r="U241" s="40"/>
      <c r="V241" s="40"/>
      <c r="W241" s="40"/>
      <c r="X241" s="40"/>
      <c r="Y241" s="40"/>
      <c r="Z241" s="40"/>
      <c r="AA241" s="40"/>
      <c r="AB241" s="40"/>
    </row>
    <row r="242" spans="1:28" s="111" customFormat="1" ht="43.5" customHeight="1">
      <c r="B242" s="655" t="s">
        <v>791</v>
      </c>
      <c r="C242" s="655"/>
      <c r="D242" s="655"/>
      <c r="E242" s="655"/>
      <c r="F242" s="655"/>
      <c r="G242" s="344" t="b">
        <v>0</v>
      </c>
      <c r="H242" s="398"/>
      <c r="I242" s="398"/>
      <c r="J242" s="397" t="s">
        <v>9</v>
      </c>
      <c r="K242" s="85" t="b">
        <v>0</v>
      </c>
      <c r="L242" s="41"/>
      <c r="M242" s="41"/>
      <c r="N242" s="183" t="str">
        <f t="shared" si="33"/>
        <v>0</v>
      </c>
      <c r="P242" s="182">
        <f t="shared" si="32"/>
        <v>0</v>
      </c>
      <c r="Q242" s="69"/>
    </row>
    <row r="243" spans="1:28" s="111" customFormat="1" ht="20.100000000000001" customHeight="1">
      <c r="B243" s="664"/>
      <c r="C243" s="664"/>
      <c r="D243" s="664"/>
      <c r="E243" s="664"/>
      <c r="F243" s="664"/>
      <c r="G243" s="664"/>
      <c r="H243" s="664"/>
      <c r="I243" s="664"/>
      <c r="J243" s="664"/>
      <c r="L243" s="41"/>
      <c r="M243" s="41"/>
      <c r="N243" s="190"/>
      <c r="O243" s="190"/>
      <c r="P243" s="110"/>
      <c r="Q243" s="110"/>
      <c r="R243" s="43"/>
      <c r="S243" s="43"/>
      <c r="T243" s="43"/>
      <c r="U243" s="43"/>
      <c r="V243" s="43"/>
      <c r="W243" s="43"/>
      <c r="X243" s="43"/>
      <c r="Y243" s="43"/>
      <c r="Z243" s="43"/>
      <c r="AA243" s="43"/>
      <c r="AB243" s="43"/>
    </row>
    <row r="244" spans="1:28" s="111" customFormat="1" ht="20.100000000000001" hidden="1" customHeight="1">
      <c r="A244" s="92" t="s">
        <v>1153</v>
      </c>
      <c r="H244" s="192"/>
      <c r="I244" s="312"/>
      <c r="J244" s="192"/>
      <c r="K244" s="312"/>
      <c r="L244" s="40"/>
      <c r="M244" s="37"/>
      <c r="N244" s="84"/>
      <c r="O244" s="84"/>
      <c r="P244" s="84"/>
      <c r="Q244" s="84"/>
      <c r="R244" s="84"/>
    </row>
    <row r="245" spans="1:28" s="111" customFormat="1" ht="27.75" hidden="1" customHeight="1">
      <c r="A245" s="528" t="s">
        <v>1154</v>
      </c>
      <c r="H245" s="128" t="s">
        <v>8</v>
      </c>
      <c r="I245" s="278" t="b">
        <v>0</v>
      </c>
      <c r="J245" s="128" t="s">
        <v>9</v>
      </c>
      <c r="K245" s="278" t="b">
        <v>0</v>
      </c>
      <c r="L245" s="58" t="str">
        <f>IF(P245+Q245&gt;1,"Scegliere una sola opzione","")</f>
        <v/>
      </c>
      <c r="M245" s="37"/>
      <c r="N245" s="117" t="str">
        <f>+IF(I245=TRUE,"1","0")</f>
        <v>0</v>
      </c>
      <c r="O245" s="117" t="str">
        <f>+IF(K245=TRUE,"1","0")</f>
        <v>0</v>
      </c>
      <c r="P245" s="303">
        <f>N245*1</f>
        <v>0</v>
      </c>
      <c r="Q245" s="303">
        <f>O245*1</f>
        <v>0</v>
      </c>
      <c r="R245" s="114"/>
    </row>
    <row r="246" spans="1:28" s="111" customFormat="1" ht="20.100000000000001" hidden="1" customHeight="1">
      <c r="B246" s="525"/>
      <c r="C246" s="525"/>
      <c r="D246" s="525"/>
      <c r="E246" s="525"/>
      <c r="F246" s="525"/>
      <c r="G246" s="525"/>
      <c r="H246" s="525"/>
      <c r="I246" s="525"/>
      <c r="J246" s="525"/>
      <c r="L246" s="41"/>
      <c r="M246" s="41"/>
      <c r="N246" s="190"/>
      <c r="O246" s="190"/>
      <c r="P246" s="110"/>
      <c r="Q246" s="110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</row>
    <row r="247" spans="1:28" s="111" customFormat="1" ht="30" customHeight="1">
      <c r="A247" s="534" t="s">
        <v>726</v>
      </c>
      <c r="B247" s="534"/>
      <c r="C247" s="534"/>
      <c r="D247" s="534"/>
      <c r="E247" s="534"/>
      <c r="F247" s="534"/>
      <c r="G247" s="534"/>
      <c r="H247" s="534"/>
      <c r="I247" s="534"/>
      <c r="J247" s="534"/>
      <c r="K247" s="534"/>
      <c r="L247" s="41"/>
      <c r="M247" s="41"/>
      <c r="N247" s="190"/>
      <c r="O247" s="190"/>
      <c r="P247" s="110"/>
      <c r="Q247" s="110"/>
      <c r="R247" s="114"/>
    </row>
    <row r="248" spans="1:28" s="196" customFormat="1" ht="22.35" customHeight="1">
      <c r="A248" s="401"/>
      <c r="B248" s="393" t="s">
        <v>729</v>
      </c>
      <c r="C248" s="393"/>
      <c r="D248" s="393"/>
      <c r="E248" s="393"/>
      <c r="F248" s="392"/>
      <c r="G248" s="393"/>
      <c r="H248" s="393"/>
      <c r="I248" s="393"/>
      <c r="J248" s="389" t="b">
        <v>0</v>
      </c>
      <c r="K248" s="406" t="str">
        <f>IF(AND(F257+G257+F258+G258&gt;0,P248=0),"←","")</f>
        <v/>
      </c>
      <c r="L248" s="42"/>
      <c r="M248" s="42"/>
      <c r="N248" s="183" t="str">
        <f>+IF(J248=TRUE,"1","0")</f>
        <v>0</v>
      </c>
      <c r="O248" s="111"/>
      <c r="P248" s="182">
        <f t="shared" ref="P248:P251" si="34">N248*1</f>
        <v>0</v>
      </c>
    </row>
    <row r="249" spans="1:28" ht="22.35" customHeight="1">
      <c r="B249" s="393" t="s">
        <v>727</v>
      </c>
      <c r="C249" s="393"/>
      <c r="D249" s="393"/>
      <c r="E249" s="393"/>
      <c r="F249" s="392"/>
      <c r="G249" s="393"/>
      <c r="H249" s="393"/>
      <c r="I249" s="393"/>
      <c r="J249" s="389" t="b">
        <v>0</v>
      </c>
      <c r="N249" s="183" t="str">
        <f t="shared" ref="N249:N251" si="35">+IF(J249=TRUE,"1","0")</f>
        <v>0</v>
      </c>
      <c r="O249" s="111"/>
      <c r="P249" s="182">
        <f t="shared" si="34"/>
        <v>0</v>
      </c>
      <c r="R249" s="30"/>
    </row>
    <row r="250" spans="1:28" ht="22.35" customHeight="1">
      <c r="B250" s="393" t="s">
        <v>728</v>
      </c>
      <c r="C250" s="393"/>
      <c r="D250" s="393"/>
      <c r="E250" s="393"/>
      <c r="F250" s="392"/>
      <c r="G250" s="393"/>
      <c r="H250" s="393"/>
      <c r="I250" s="393"/>
      <c r="J250" s="389" t="b">
        <v>0</v>
      </c>
      <c r="L250" s="40"/>
      <c r="N250" s="183" t="str">
        <f t="shared" si="35"/>
        <v>0</v>
      </c>
      <c r="O250" s="111"/>
      <c r="P250" s="182">
        <f t="shared" si="34"/>
        <v>0</v>
      </c>
      <c r="R250" s="30"/>
    </row>
    <row r="251" spans="1:28" ht="22.35" customHeight="1">
      <c r="B251" s="393" t="s">
        <v>730</v>
      </c>
      <c r="C251" s="393"/>
      <c r="D251" s="393"/>
      <c r="E251" s="393"/>
      <c r="F251" s="392"/>
      <c r="G251" s="393"/>
      <c r="H251" s="393"/>
      <c r="I251" s="393"/>
      <c r="J251" s="389" t="b">
        <v>0</v>
      </c>
      <c r="K251" s="406" t="str">
        <f>IF(AND(H261+H262+H263+H266&gt;0,P251=0),"←","")</f>
        <v/>
      </c>
      <c r="N251" s="183" t="str">
        <f t="shared" si="35"/>
        <v>0</v>
      </c>
      <c r="O251" s="111"/>
      <c r="P251" s="182">
        <f t="shared" si="34"/>
        <v>0</v>
      </c>
      <c r="R251" s="30"/>
    </row>
    <row r="252" spans="1:28" ht="20.100000000000001" customHeight="1">
      <c r="R252" s="30"/>
    </row>
    <row r="253" spans="1:28" ht="19.5" customHeight="1">
      <c r="R253" s="30"/>
    </row>
    <row r="254" spans="1:28" s="50" customFormat="1" ht="33.75" customHeight="1">
      <c r="A254" s="534" t="s">
        <v>731</v>
      </c>
      <c r="B254" s="534"/>
      <c r="C254" s="534"/>
      <c r="D254" s="534"/>
      <c r="E254" s="534"/>
      <c r="F254" s="534"/>
      <c r="G254" s="534"/>
      <c r="H254" s="534"/>
      <c r="I254" s="534"/>
      <c r="J254" s="534"/>
      <c r="K254" s="534"/>
      <c r="L254" s="530"/>
      <c r="M254" s="530"/>
      <c r="N254" s="309"/>
      <c r="O254" s="309"/>
      <c r="P254" s="309"/>
      <c r="Q254" s="309"/>
      <c r="S254" s="183"/>
      <c r="T254" s="183"/>
      <c r="U254" s="183"/>
      <c r="V254" s="183"/>
    </row>
    <row r="255" spans="1:28" s="50" customFormat="1" ht="18" customHeight="1">
      <c r="A255" s="305"/>
      <c r="B255" s="305"/>
      <c r="C255" s="305"/>
      <c r="D255" s="305"/>
      <c r="E255" s="305"/>
      <c r="F255" s="641" t="s">
        <v>486</v>
      </c>
      <c r="G255" s="641" t="s">
        <v>487</v>
      </c>
      <c r="H255" s="641"/>
      <c r="I255" s="307"/>
      <c r="J255" s="307"/>
      <c r="K255" s="308"/>
      <c r="L255" s="530" t="str">
        <f>IF(AND(F257+G257+F258+G258&gt;0,P248=0),"Attenzione: la corrispondente opzione non risulta indicata nella domanda F.4 (vd. freccia)","")</f>
        <v/>
      </c>
      <c r="M255" s="530"/>
      <c r="N255" s="309"/>
      <c r="O255" s="309"/>
      <c r="P255" s="309"/>
      <c r="Q255" s="309"/>
      <c r="S255" s="183"/>
      <c r="T255" s="183"/>
      <c r="U255" s="183"/>
      <c r="V255" s="183"/>
    </row>
    <row r="256" spans="1:28" s="50" customFormat="1" ht="18" customHeight="1">
      <c r="A256" s="305"/>
      <c r="B256" s="305"/>
      <c r="C256" s="305"/>
      <c r="D256" s="305"/>
      <c r="E256" s="305"/>
      <c r="F256" s="642"/>
      <c r="G256" s="642"/>
      <c r="H256" s="642"/>
      <c r="I256" s="307"/>
      <c r="J256" s="307"/>
      <c r="K256" s="308"/>
      <c r="L256" s="530"/>
      <c r="M256" s="530"/>
      <c r="N256" s="309"/>
      <c r="O256" s="309"/>
      <c r="P256" s="309"/>
      <c r="Q256" s="309"/>
      <c r="S256" s="183"/>
      <c r="T256" s="183"/>
      <c r="U256" s="183"/>
      <c r="V256" s="183"/>
    </row>
    <row r="257" spans="1:22" s="50" customFormat="1" ht="42.6" customHeight="1">
      <c r="A257" s="305"/>
      <c r="B257" s="305"/>
      <c r="C257" s="305"/>
      <c r="D257" s="305"/>
      <c r="E257" s="281" t="s">
        <v>466</v>
      </c>
      <c r="F257" s="327"/>
      <c r="G257" s="643"/>
      <c r="H257" s="644"/>
      <c r="I257" s="322"/>
      <c r="J257" s="322"/>
      <c r="K257" s="322"/>
      <c r="L257" s="530" t="str">
        <f>IF(F257&gt;(SUM(D54:D56,F54:F56,H54:H56,J54:J56)/2),"Attenzione: il numero qui indicato supera il numero medio di OPERAI + IMPIEGATI + INTERMEDI 2025 ricavabile da B.2",IF(F258&gt;(SUM(D53,F53,H53,J53)/2),"Attenzione: il numero indicato supera il numero medio di QUADRI 2025 ricavabile da B.2",""))</f>
        <v/>
      </c>
      <c r="M257" s="530"/>
      <c r="N257" s="309"/>
      <c r="O257" s="309"/>
      <c r="P257" s="309"/>
      <c r="Q257" s="309"/>
      <c r="S257" s="183"/>
      <c r="T257" s="183"/>
      <c r="U257" s="183"/>
      <c r="V257" s="183"/>
    </row>
    <row r="258" spans="1:22" s="50" customFormat="1" ht="42.6" customHeight="1">
      <c r="A258" s="305"/>
      <c r="B258" s="305"/>
      <c r="C258" s="305"/>
      <c r="D258" s="305"/>
      <c r="E258" s="281" t="s">
        <v>23</v>
      </c>
      <c r="F258" s="327"/>
      <c r="G258" s="643"/>
      <c r="H258" s="644"/>
      <c r="I258" s="322"/>
      <c r="J258" s="322"/>
      <c r="K258" s="322"/>
      <c r="L258" s="530" t="str">
        <f>IF(AND(G257&gt;0,F257=0),"Attenzione: indicare il n. OPERAI + IMPIEGATI + INTERMEDI che hanno esercitato l'opzione",IF(AND(G258&gt;0,F258=0),"Attenzione: indicare il n. QUADRI che hanno esercitato l'opzione",IF(OR(G257&gt;1,G258&gt;1),"Dato indicato maggiore del 100%","")))</f>
        <v/>
      </c>
      <c r="M258" s="530"/>
      <c r="N258" s="309"/>
      <c r="O258" s="309"/>
      <c r="P258" s="309"/>
      <c r="Q258" s="309"/>
      <c r="S258" s="183"/>
      <c r="T258" s="183"/>
      <c r="U258" s="183"/>
      <c r="V258" s="183"/>
    </row>
    <row r="259" spans="1:22" s="50" customFormat="1" ht="18" customHeight="1">
      <c r="A259" s="319"/>
      <c r="B259" s="305"/>
      <c r="C259" s="305"/>
      <c r="D259" s="305"/>
      <c r="E259" s="305"/>
      <c r="F259" s="306"/>
      <c r="G259" s="307"/>
      <c r="H259" s="307"/>
      <c r="I259" s="307"/>
      <c r="J259" s="307"/>
      <c r="K259" s="308"/>
      <c r="L259" s="25"/>
      <c r="M259" s="304"/>
      <c r="N259" s="309"/>
      <c r="O259" s="309"/>
      <c r="P259" s="309"/>
      <c r="Q259" s="309"/>
      <c r="S259" s="183"/>
      <c r="T259" s="183"/>
      <c r="U259" s="183"/>
      <c r="V259" s="183"/>
    </row>
    <row r="260" spans="1:22" s="111" customFormat="1" ht="39" customHeight="1">
      <c r="A260" s="534" t="s">
        <v>784</v>
      </c>
      <c r="B260" s="534"/>
      <c r="C260" s="534"/>
      <c r="D260" s="534"/>
      <c r="E260" s="534"/>
      <c r="F260" s="534"/>
      <c r="G260" s="534"/>
      <c r="H260" s="534"/>
      <c r="I260" s="534"/>
      <c r="J260" s="534"/>
      <c r="K260" s="534"/>
      <c r="L260" s="30"/>
      <c r="M260" s="30"/>
      <c r="N260" s="47"/>
      <c r="O260" s="47"/>
      <c r="P260" s="47"/>
    </row>
    <row r="261" spans="1:22" ht="23.85" customHeight="1">
      <c r="A261" s="73"/>
      <c r="C261" s="73"/>
      <c r="D261" s="73"/>
      <c r="E261" s="497" t="s">
        <v>785</v>
      </c>
      <c r="F261" s="73"/>
      <c r="G261" s="236" t="s">
        <v>714</v>
      </c>
      <c r="H261" s="400"/>
      <c r="I261" s="498"/>
      <c r="J261" s="498"/>
      <c r="L261" s="530" t="str">
        <f>IF(AND(H261+H262+H263+H266&gt;0,P251=0),"Attenzione: la corrispondente opzione non risulta indicata nella domanda F.4 (vd. freccia)","")</f>
        <v/>
      </c>
      <c r="M261" s="530"/>
      <c r="N261" s="70"/>
      <c r="O261" s="70"/>
      <c r="P261" s="70"/>
      <c r="Q261" s="70"/>
      <c r="R261" s="70"/>
    </row>
    <row r="262" spans="1:22" ht="23.85" customHeight="1">
      <c r="A262" s="73"/>
      <c r="B262" s="73"/>
      <c r="C262" s="73"/>
      <c r="D262" s="73"/>
      <c r="E262" s="73"/>
      <c r="F262" s="73"/>
      <c r="G262" s="236" t="s">
        <v>715</v>
      </c>
      <c r="H262" s="400"/>
      <c r="I262" s="498"/>
      <c r="J262" s="498"/>
      <c r="L262" s="530"/>
      <c r="M262" s="530"/>
      <c r="N262" s="70"/>
      <c r="O262" s="70"/>
      <c r="P262" s="70"/>
      <c r="Q262" s="70"/>
      <c r="R262" s="70"/>
    </row>
    <row r="263" spans="1:22" ht="23.85" customHeight="1">
      <c r="A263" s="73"/>
      <c r="B263" s="73"/>
      <c r="C263" s="73"/>
      <c r="D263" s="73"/>
      <c r="E263" s="73"/>
      <c r="F263" s="73"/>
      <c r="G263" s="236" t="s">
        <v>716</v>
      </c>
      <c r="H263" s="400"/>
      <c r="I263" s="498"/>
      <c r="J263" s="498"/>
      <c r="L263" s="47"/>
      <c r="M263" s="47"/>
      <c r="N263" s="70"/>
      <c r="O263" s="70"/>
      <c r="P263" s="70"/>
      <c r="Q263" s="70"/>
      <c r="R263" s="70"/>
    </row>
    <row r="264" spans="1:22" ht="23.85" customHeight="1">
      <c r="A264" s="73"/>
      <c r="B264" s="73"/>
      <c r="C264" s="73"/>
      <c r="D264" s="73"/>
      <c r="E264" s="73"/>
      <c r="F264" s="73"/>
      <c r="G264" s="499" t="s">
        <v>717</v>
      </c>
      <c r="H264" s="482" t="str">
        <f>IF(ISERROR((H261*(J113+K113)+H262*(H113+I113)+H263*(F113+G113))/(F113+G113+H113+I113+J113+K113)),"",(H261*(J113+K113)+H262*(H113+I113)+H263*(F113+G113))/(F113+G113+H113+I113+J113+K113))</f>
        <v/>
      </c>
      <c r="I264" s="500"/>
      <c r="J264" s="498"/>
      <c r="L264" s="47"/>
      <c r="M264" s="47"/>
      <c r="N264" s="70"/>
      <c r="O264" s="70"/>
      <c r="P264" s="70"/>
      <c r="Q264" s="70"/>
      <c r="R264" s="70"/>
    </row>
    <row r="265" spans="1:22" ht="23.85" customHeight="1">
      <c r="A265" s="73"/>
      <c r="B265" s="73"/>
      <c r="C265" s="73"/>
      <c r="D265" s="73"/>
      <c r="E265" s="73"/>
      <c r="F265" s="73"/>
      <c r="G265" s="73"/>
      <c r="L265" s="47"/>
      <c r="M265" s="47"/>
      <c r="N265" s="70"/>
      <c r="O265" s="70"/>
      <c r="P265" s="70"/>
      <c r="Q265" s="70"/>
      <c r="R265" s="70"/>
    </row>
    <row r="266" spans="1:22" ht="31.5" customHeight="1">
      <c r="A266" s="653" t="s">
        <v>725</v>
      </c>
      <c r="B266" s="653"/>
      <c r="C266" s="653"/>
      <c r="D266" s="653"/>
      <c r="E266" s="653"/>
      <c r="F266" s="653"/>
      <c r="G266" s="653"/>
      <c r="H266" s="400"/>
      <c r="L266" s="47"/>
      <c r="M266" s="47"/>
      <c r="N266" s="70"/>
      <c r="O266" s="70"/>
      <c r="P266" s="70"/>
      <c r="Q266" s="70"/>
      <c r="R266" s="70"/>
    </row>
    <row r="267" spans="1:22" s="50" customFormat="1" ht="36.75" customHeight="1">
      <c r="A267" s="640" t="s">
        <v>469</v>
      </c>
      <c r="B267" s="640"/>
      <c r="C267" s="640"/>
      <c r="D267" s="640"/>
      <c r="E267" s="640"/>
      <c r="F267" s="640"/>
      <c r="G267" s="640"/>
      <c r="H267" s="640"/>
      <c r="I267" s="640"/>
      <c r="J267" s="640"/>
      <c r="K267" s="640"/>
      <c r="L267" s="25"/>
      <c r="M267" s="304"/>
      <c r="N267" s="309"/>
      <c r="O267" s="309"/>
      <c r="P267" s="309"/>
      <c r="Q267" s="309"/>
      <c r="S267" s="183"/>
      <c r="T267" s="183"/>
      <c r="U267" s="183"/>
      <c r="V267" s="183"/>
    </row>
    <row r="268" spans="1:22" s="485" customFormat="1" ht="17.100000000000001" customHeight="1">
      <c r="A268" s="491"/>
      <c r="B268" s="491"/>
      <c r="C268" s="491"/>
      <c r="D268" s="491"/>
      <c r="E268" s="491"/>
      <c r="F268" s="490"/>
      <c r="G268" s="488"/>
      <c r="H268" s="488"/>
      <c r="I268" s="488"/>
      <c r="J268" s="488"/>
      <c r="K268" s="489"/>
      <c r="L268" s="483"/>
      <c r="M268" s="486"/>
      <c r="N268" s="487"/>
      <c r="O268" s="487"/>
      <c r="P268" s="487"/>
      <c r="Q268" s="487"/>
      <c r="S268" s="484"/>
      <c r="T268" s="484"/>
      <c r="U268" s="484"/>
      <c r="V268" s="484"/>
    </row>
    <row r="269" spans="1:22" ht="20.100000000000001" hidden="1" customHeight="1">
      <c r="R269" s="30"/>
    </row>
    <row r="270" spans="1:22" ht="20.100000000000001" hidden="1" customHeight="1">
      <c r="R270" s="30"/>
    </row>
    <row r="271" spans="1:22" ht="20.100000000000001" hidden="1" customHeight="1">
      <c r="R271" s="30"/>
    </row>
    <row r="272" spans="1:22" ht="20.100000000000001" hidden="1" customHeight="1">
      <c r="R272" s="30"/>
    </row>
    <row r="273" spans="18:18" ht="20.100000000000001" hidden="1" customHeight="1">
      <c r="R273" s="30"/>
    </row>
    <row r="274" spans="18:18" ht="20.100000000000001" hidden="1" customHeight="1">
      <c r="R274" s="30"/>
    </row>
    <row r="275" spans="18:18" ht="20.100000000000001" hidden="1" customHeight="1">
      <c r="R275" s="30"/>
    </row>
    <row r="276" spans="18:18" ht="20.100000000000001" hidden="1" customHeight="1">
      <c r="R276" s="30"/>
    </row>
    <row r="277" spans="18:18" ht="20.100000000000001" hidden="1" customHeight="1">
      <c r="R277" s="30"/>
    </row>
    <row r="278" spans="18:18" ht="20.100000000000001" hidden="1" customHeight="1">
      <c r="R278" s="30"/>
    </row>
    <row r="279" spans="18:18" ht="20.100000000000001" hidden="1" customHeight="1">
      <c r="R279" s="30"/>
    </row>
    <row r="280" spans="18:18" ht="20.100000000000001" hidden="1" customHeight="1">
      <c r="R280" s="30"/>
    </row>
    <row r="281" spans="18:18" ht="20.100000000000001" hidden="1" customHeight="1">
      <c r="R281" s="30"/>
    </row>
    <row r="282" spans="18:18" ht="20.100000000000001" hidden="1" customHeight="1">
      <c r="R282" s="30"/>
    </row>
    <row r="283" spans="18:18" ht="20.100000000000001" hidden="1" customHeight="1">
      <c r="R283" s="30"/>
    </row>
    <row r="284" spans="18:18" ht="20.100000000000001" hidden="1" customHeight="1">
      <c r="R284" s="30"/>
    </row>
    <row r="285" spans="18:18" ht="20.100000000000001" hidden="1" customHeight="1">
      <c r="R285" s="30"/>
    </row>
    <row r="286" spans="18:18" ht="20.100000000000001" hidden="1" customHeight="1">
      <c r="R286" s="30"/>
    </row>
    <row r="287" spans="18:18" ht="20.100000000000001" hidden="1" customHeight="1">
      <c r="R287" s="30"/>
    </row>
    <row r="288" spans="18:18" ht="20.100000000000001" hidden="1" customHeight="1">
      <c r="R288" s="30"/>
    </row>
    <row r="289" spans="18:18" ht="20.100000000000001" hidden="1" customHeight="1">
      <c r="R289" s="30"/>
    </row>
    <row r="290" spans="18:18" ht="20.100000000000001" hidden="1" customHeight="1">
      <c r="R290" s="30"/>
    </row>
    <row r="291" spans="18:18" ht="20.100000000000001" hidden="1" customHeight="1">
      <c r="R291" s="30"/>
    </row>
    <row r="292" spans="18:18" ht="20.100000000000001" hidden="1" customHeight="1">
      <c r="R292" s="30"/>
    </row>
    <row r="293" spans="18:18" ht="20.100000000000001" hidden="1" customHeight="1">
      <c r="R293" s="30"/>
    </row>
    <row r="294" spans="18:18" ht="20.100000000000001" hidden="1" customHeight="1">
      <c r="R294" s="30"/>
    </row>
    <row r="295" spans="18:18" ht="20.100000000000001" hidden="1" customHeight="1">
      <c r="R295" s="30"/>
    </row>
    <row r="296" spans="18:18" ht="20.100000000000001" hidden="1" customHeight="1">
      <c r="R296" s="30"/>
    </row>
    <row r="297" spans="18:18" ht="20.100000000000001" hidden="1" customHeight="1">
      <c r="R297" s="30"/>
    </row>
    <row r="298" spans="18:18" ht="20.100000000000001" hidden="1" customHeight="1">
      <c r="R298" s="30"/>
    </row>
    <row r="299" spans="18:18" ht="20.100000000000001" hidden="1" customHeight="1">
      <c r="R299" s="30"/>
    </row>
    <row r="300" spans="18:18" ht="20.100000000000001" hidden="1" customHeight="1">
      <c r="R300" s="30"/>
    </row>
    <row r="301" spans="18:18" ht="20.100000000000001" hidden="1" customHeight="1">
      <c r="R301" s="30"/>
    </row>
    <row r="302" spans="18:18" ht="20.100000000000001" hidden="1" customHeight="1">
      <c r="R302" s="30"/>
    </row>
    <row r="303" spans="18:18" ht="20.100000000000001" hidden="1" customHeight="1">
      <c r="R303" s="30"/>
    </row>
    <row r="304" spans="18:18" ht="20.100000000000001" hidden="1" customHeight="1">
      <c r="R304" s="30"/>
    </row>
    <row r="305" spans="18:18" ht="20.100000000000001" hidden="1" customHeight="1">
      <c r="R305" s="30"/>
    </row>
    <row r="306" spans="18:18" ht="20.100000000000001" hidden="1" customHeight="1">
      <c r="R306" s="30"/>
    </row>
    <row r="307" spans="18:18" ht="20.100000000000001" hidden="1" customHeight="1">
      <c r="R307" s="30"/>
    </row>
    <row r="308" spans="18:18" ht="20.100000000000001" hidden="1" customHeight="1">
      <c r="R308" s="30"/>
    </row>
    <row r="309" spans="18:18" ht="20.100000000000001" hidden="1" customHeight="1">
      <c r="R309" s="30"/>
    </row>
    <row r="310" spans="18:18" ht="20.100000000000001" hidden="1" customHeight="1">
      <c r="R310" s="30"/>
    </row>
    <row r="311" spans="18:18" ht="20.100000000000001" hidden="1" customHeight="1">
      <c r="R311" s="30"/>
    </row>
    <row r="312" spans="18:18" ht="20.100000000000001" hidden="1" customHeight="1">
      <c r="R312" s="30"/>
    </row>
    <row r="313" spans="18:18" ht="20.100000000000001" hidden="1" customHeight="1">
      <c r="R313" s="30"/>
    </row>
    <row r="314" spans="18:18" ht="20.100000000000001" hidden="1" customHeight="1">
      <c r="R314" s="30"/>
    </row>
    <row r="315" spans="18:18" ht="20.100000000000001" hidden="1" customHeight="1">
      <c r="R315" s="30"/>
    </row>
    <row r="316" spans="18:18" ht="20.100000000000001" hidden="1" customHeight="1">
      <c r="R316" s="30"/>
    </row>
    <row r="317" spans="18:18" ht="20.100000000000001" hidden="1" customHeight="1">
      <c r="R317" s="30"/>
    </row>
    <row r="318" spans="18:18" ht="20.100000000000001" hidden="1" customHeight="1">
      <c r="R318" s="30"/>
    </row>
    <row r="319" spans="18:18" ht="20.100000000000001" hidden="1" customHeight="1">
      <c r="R319" s="30"/>
    </row>
    <row r="320" spans="18:18" ht="20.100000000000001" hidden="1" customHeight="1">
      <c r="R320" s="30"/>
    </row>
    <row r="321" spans="18:18" ht="20.100000000000001" hidden="1" customHeight="1">
      <c r="R321" s="30"/>
    </row>
    <row r="322" spans="18:18" ht="20.100000000000001" hidden="1" customHeight="1">
      <c r="R322" s="30"/>
    </row>
    <row r="323" spans="18:18" ht="20.100000000000001" hidden="1" customHeight="1">
      <c r="R323" s="30"/>
    </row>
    <row r="324" spans="18:18" ht="20.100000000000001" hidden="1" customHeight="1">
      <c r="R324" s="30"/>
    </row>
    <row r="325" spans="18:18" ht="20.100000000000001" hidden="1" customHeight="1">
      <c r="R325" s="30"/>
    </row>
    <row r="326" spans="18:18" ht="20.100000000000001" hidden="1" customHeight="1">
      <c r="R326" s="30"/>
    </row>
    <row r="327" spans="18:18" ht="20.100000000000001" hidden="1" customHeight="1">
      <c r="R327" s="30"/>
    </row>
    <row r="328" spans="18:18" ht="20.100000000000001" hidden="1" customHeight="1">
      <c r="R328" s="30"/>
    </row>
    <row r="329" spans="18:18" ht="20.100000000000001" hidden="1" customHeight="1">
      <c r="R329" s="30"/>
    </row>
    <row r="330" spans="18:18" ht="20.100000000000001" hidden="1" customHeight="1">
      <c r="R330" s="30"/>
    </row>
    <row r="331" spans="18:18" ht="20.100000000000001" hidden="1" customHeight="1">
      <c r="R331" s="30"/>
    </row>
    <row r="332" spans="18:18" ht="20.100000000000001" hidden="1" customHeight="1">
      <c r="R332" s="30"/>
    </row>
    <row r="333" spans="18:18" ht="20.100000000000001" hidden="1" customHeight="1">
      <c r="R333" s="30"/>
    </row>
    <row r="334" spans="18:18" ht="20.100000000000001" hidden="1" customHeight="1">
      <c r="R334" s="30"/>
    </row>
    <row r="335" spans="18:18" ht="20.100000000000001" hidden="1" customHeight="1">
      <c r="R335" s="30"/>
    </row>
    <row r="336" spans="18:18" ht="20.100000000000001" hidden="1" customHeight="1">
      <c r="R336" s="30"/>
    </row>
    <row r="337" spans="18:18" ht="20.100000000000001" hidden="1" customHeight="1">
      <c r="R337" s="30"/>
    </row>
    <row r="338" spans="18:18" ht="20.100000000000001" hidden="1" customHeight="1">
      <c r="R338" s="30"/>
    </row>
    <row r="339" spans="18:18" ht="20.100000000000001" hidden="1" customHeight="1">
      <c r="R339" s="30"/>
    </row>
    <row r="340" spans="18:18" ht="20.100000000000001" hidden="1" customHeight="1">
      <c r="R340" s="30"/>
    </row>
    <row r="341" spans="18:18" ht="20.100000000000001" hidden="1" customHeight="1">
      <c r="R341" s="30"/>
    </row>
    <row r="342" spans="18:18" ht="20.100000000000001" hidden="1" customHeight="1">
      <c r="R342" s="30"/>
    </row>
    <row r="343" spans="18:18" ht="20.100000000000001" hidden="1" customHeight="1">
      <c r="R343" s="30"/>
    </row>
    <row r="344" spans="18:18" ht="20.100000000000001" hidden="1" customHeight="1">
      <c r="R344" s="30"/>
    </row>
    <row r="345" spans="18:18" ht="20.100000000000001" hidden="1" customHeight="1">
      <c r="R345" s="30"/>
    </row>
    <row r="346" spans="18:18" ht="20.100000000000001" hidden="1" customHeight="1">
      <c r="R346" s="30"/>
    </row>
    <row r="347" spans="18:18" ht="20.100000000000001" hidden="1" customHeight="1">
      <c r="R347" s="30"/>
    </row>
    <row r="348" spans="18:18" ht="20.100000000000001" hidden="1" customHeight="1">
      <c r="R348" s="30"/>
    </row>
    <row r="349" spans="18:18" ht="20.100000000000001" hidden="1" customHeight="1">
      <c r="R349" s="30"/>
    </row>
    <row r="350" spans="18:18" ht="20.100000000000001" hidden="1" customHeight="1">
      <c r="R350" s="30"/>
    </row>
    <row r="351" spans="18:18" ht="20.100000000000001" hidden="1" customHeight="1">
      <c r="R351" s="30"/>
    </row>
    <row r="352" spans="18:18" ht="20.100000000000001" hidden="1" customHeight="1">
      <c r="R352" s="30"/>
    </row>
    <row r="353" spans="18:18" ht="20.100000000000001" hidden="1" customHeight="1">
      <c r="R353" s="30"/>
    </row>
    <row r="354" spans="18:18" ht="20.100000000000001" hidden="1" customHeight="1">
      <c r="R354" s="30"/>
    </row>
    <row r="355" spans="18:18" ht="20.100000000000001" hidden="1" customHeight="1">
      <c r="R355" s="30"/>
    </row>
    <row r="356" spans="18:18" ht="20.100000000000001" hidden="1" customHeight="1">
      <c r="R356" s="30"/>
    </row>
    <row r="357" spans="18:18" ht="20.100000000000001" hidden="1" customHeight="1">
      <c r="R357" s="30"/>
    </row>
    <row r="358" spans="18:18" ht="20.100000000000001" hidden="1" customHeight="1">
      <c r="R358" s="30"/>
    </row>
    <row r="359" spans="18:18" ht="20.100000000000001" hidden="1" customHeight="1">
      <c r="R359" s="30"/>
    </row>
    <row r="360" spans="18:18" ht="20.100000000000001" hidden="1" customHeight="1">
      <c r="R360" s="30"/>
    </row>
    <row r="361" spans="18:18" ht="20.100000000000001" hidden="1" customHeight="1">
      <c r="R361" s="30"/>
    </row>
    <row r="362" spans="18:18" ht="20.100000000000001" hidden="1" customHeight="1">
      <c r="R362" s="30"/>
    </row>
    <row r="363" spans="18:18" ht="20.100000000000001" hidden="1" customHeight="1">
      <c r="R363" s="30"/>
    </row>
    <row r="364" spans="18:18" ht="20.100000000000001" hidden="1" customHeight="1">
      <c r="R364" s="30"/>
    </row>
    <row r="365" spans="18:18" ht="20.100000000000001" hidden="1" customHeight="1">
      <c r="R365" s="30"/>
    </row>
    <row r="366" spans="18:18" ht="20.100000000000001" hidden="1" customHeight="1">
      <c r="R366" s="30"/>
    </row>
    <row r="367" spans="18:18" ht="20.100000000000001" hidden="1" customHeight="1">
      <c r="R367" s="30"/>
    </row>
    <row r="368" spans="18:18" ht="20.100000000000001" hidden="1" customHeight="1">
      <c r="R368" s="30"/>
    </row>
    <row r="369" spans="18:18" ht="20.100000000000001" hidden="1" customHeight="1">
      <c r="R369" s="30"/>
    </row>
    <row r="370" spans="18:18" ht="20.100000000000001" hidden="1" customHeight="1">
      <c r="R370" s="30"/>
    </row>
    <row r="371" spans="18:18" ht="20.100000000000001" hidden="1" customHeight="1">
      <c r="R371" s="30"/>
    </row>
    <row r="372" spans="18:18" ht="20.100000000000001" hidden="1" customHeight="1">
      <c r="R372" s="30"/>
    </row>
    <row r="373" spans="18:18" ht="20.100000000000001" hidden="1" customHeight="1">
      <c r="R373" s="30"/>
    </row>
    <row r="374" spans="18:18" ht="20.100000000000001" hidden="1" customHeight="1">
      <c r="R374" s="30"/>
    </row>
    <row r="375" spans="18:18" ht="20.100000000000001" hidden="1" customHeight="1">
      <c r="R375" s="30"/>
    </row>
    <row r="376" spans="18:18" ht="20.100000000000001" hidden="1" customHeight="1">
      <c r="R376" s="30"/>
    </row>
    <row r="377" spans="18:18" ht="20.100000000000001" hidden="1" customHeight="1">
      <c r="R377" s="30"/>
    </row>
    <row r="378" spans="18:18" ht="20.100000000000001" hidden="1" customHeight="1">
      <c r="R378" s="30"/>
    </row>
    <row r="379" spans="18:18" ht="20.100000000000001" hidden="1" customHeight="1">
      <c r="R379" s="30"/>
    </row>
    <row r="380" spans="18:18" ht="20.100000000000001" hidden="1" customHeight="1">
      <c r="R380" s="30"/>
    </row>
    <row r="381" spans="18:18" ht="20.100000000000001" hidden="1" customHeight="1">
      <c r="R381" s="30"/>
    </row>
    <row r="382" spans="18:18" ht="20.100000000000001" hidden="1" customHeight="1">
      <c r="R382" s="30"/>
    </row>
    <row r="383" spans="18:18" ht="20.100000000000001" hidden="1" customHeight="1">
      <c r="R383" s="30"/>
    </row>
    <row r="384" spans="18:18" ht="20.100000000000001" hidden="1" customHeight="1">
      <c r="R384" s="30"/>
    </row>
    <row r="385" spans="18:18" ht="20.100000000000001" hidden="1" customHeight="1">
      <c r="R385" s="30"/>
    </row>
    <row r="386" spans="18:18" ht="20.100000000000001" hidden="1" customHeight="1">
      <c r="R386" s="30"/>
    </row>
    <row r="387" spans="18:18" ht="20.100000000000001" hidden="1" customHeight="1">
      <c r="R387" s="30"/>
    </row>
    <row r="388" spans="18:18" ht="20.100000000000001" hidden="1" customHeight="1">
      <c r="R388" s="30"/>
    </row>
    <row r="389" spans="18:18" ht="20.100000000000001" hidden="1" customHeight="1">
      <c r="R389" s="30"/>
    </row>
    <row r="390" spans="18:18" ht="20.100000000000001" hidden="1" customHeight="1">
      <c r="R390" s="30"/>
    </row>
    <row r="391" spans="18:18" ht="20.100000000000001" hidden="1" customHeight="1">
      <c r="R391" s="30"/>
    </row>
    <row r="392" spans="18:18" ht="20.100000000000001" hidden="1" customHeight="1">
      <c r="R392" s="30"/>
    </row>
    <row r="393" spans="18:18" ht="20.100000000000001" hidden="1" customHeight="1">
      <c r="R393" s="30"/>
    </row>
    <row r="394" spans="18:18" ht="20.100000000000001" hidden="1" customHeight="1">
      <c r="R394" s="30"/>
    </row>
    <row r="395" spans="18:18" ht="20.100000000000001" hidden="1" customHeight="1">
      <c r="R395" s="30"/>
    </row>
    <row r="396" spans="18:18" ht="20.100000000000001" hidden="1" customHeight="1">
      <c r="R396" s="30"/>
    </row>
    <row r="397" spans="18:18" ht="20.100000000000001" hidden="1" customHeight="1">
      <c r="R397" s="30"/>
    </row>
    <row r="398" spans="18:18" ht="20.100000000000001" hidden="1" customHeight="1">
      <c r="R398" s="30"/>
    </row>
    <row r="399" spans="18:18" ht="20.100000000000001" hidden="1" customHeight="1">
      <c r="R399" s="30"/>
    </row>
    <row r="400" spans="18:18" ht="20.100000000000001" hidden="1" customHeight="1">
      <c r="R400" s="30"/>
    </row>
    <row r="401" spans="18:18" ht="20.100000000000001" hidden="1" customHeight="1">
      <c r="R401" s="30"/>
    </row>
    <row r="402" spans="18:18" ht="20.100000000000001" hidden="1" customHeight="1">
      <c r="R402" s="30"/>
    </row>
    <row r="403" spans="18:18" ht="20.100000000000001" hidden="1" customHeight="1">
      <c r="R403" s="30"/>
    </row>
    <row r="404" spans="18:18" ht="20.100000000000001" hidden="1" customHeight="1">
      <c r="R404" s="30"/>
    </row>
    <row r="405" spans="18:18" ht="20.100000000000001" hidden="1" customHeight="1">
      <c r="R405" s="30"/>
    </row>
    <row r="406" spans="18:18" ht="20.100000000000001" hidden="1" customHeight="1">
      <c r="R406" s="30"/>
    </row>
    <row r="407" spans="18:18" ht="20.100000000000001" hidden="1" customHeight="1">
      <c r="R407" s="30"/>
    </row>
    <row r="408" spans="18:18" ht="20.100000000000001" hidden="1" customHeight="1">
      <c r="R408" s="30"/>
    </row>
    <row r="409" spans="18:18" ht="20.100000000000001" hidden="1" customHeight="1">
      <c r="R409" s="30"/>
    </row>
    <row r="410" spans="18:18" ht="20.100000000000001" hidden="1" customHeight="1">
      <c r="R410" s="30"/>
    </row>
    <row r="411" spans="18:18" ht="20.100000000000001" hidden="1" customHeight="1">
      <c r="R411" s="30"/>
    </row>
    <row r="412" spans="18:18" ht="20.100000000000001" hidden="1" customHeight="1">
      <c r="R412" s="30"/>
    </row>
    <row r="413" spans="18:18" ht="20.100000000000001" hidden="1" customHeight="1">
      <c r="R413" s="30"/>
    </row>
    <row r="414" spans="18:18" ht="20.100000000000001" hidden="1" customHeight="1">
      <c r="R414" s="30"/>
    </row>
    <row r="415" spans="18:18" ht="20.100000000000001" hidden="1" customHeight="1">
      <c r="R415" s="30"/>
    </row>
    <row r="416" spans="18:18" ht="20.100000000000001" hidden="1" customHeight="1">
      <c r="R416" s="30"/>
    </row>
    <row r="417" spans="18:18" ht="20.100000000000001" hidden="1" customHeight="1">
      <c r="R417" s="30"/>
    </row>
    <row r="418" spans="18:18" ht="20.100000000000001" hidden="1" customHeight="1">
      <c r="R418" s="30"/>
    </row>
    <row r="419" spans="18:18" ht="20.100000000000001" hidden="1" customHeight="1">
      <c r="R419" s="30"/>
    </row>
    <row r="420" spans="18:18" ht="20.100000000000001" hidden="1" customHeight="1">
      <c r="R420" s="30"/>
    </row>
    <row r="421" spans="18:18" ht="20.100000000000001" hidden="1" customHeight="1">
      <c r="R421" s="30"/>
    </row>
    <row r="422" spans="18:18" ht="20.100000000000001" hidden="1" customHeight="1">
      <c r="R422" s="30"/>
    </row>
    <row r="423" spans="18:18" ht="20.100000000000001" hidden="1" customHeight="1">
      <c r="R423" s="30"/>
    </row>
    <row r="424" spans="18:18" ht="20.100000000000001" hidden="1" customHeight="1">
      <c r="R424" s="30"/>
    </row>
    <row r="425" spans="18:18" ht="20.100000000000001" hidden="1" customHeight="1">
      <c r="R425" s="30"/>
    </row>
    <row r="426" spans="18:18" ht="20.100000000000001" hidden="1" customHeight="1">
      <c r="R426" s="30"/>
    </row>
    <row r="427" spans="18:18" ht="20.100000000000001" hidden="1" customHeight="1">
      <c r="R427" s="30"/>
    </row>
    <row r="428" spans="18:18" ht="20.100000000000001" hidden="1" customHeight="1">
      <c r="R428" s="30"/>
    </row>
    <row r="429" spans="18:18" ht="20.100000000000001" hidden="1" customHeight="1">
      <c r="R429" s="30"/>
    </row>
    <row r="430" spans="18:18" ht="20.100000000000001" hidden="1" customHeight="1">
      <c r="R430" s="30"/>
    </row>
    <row r="431" spans="18:18" ht="20.100000000000001" hidden="1" customHeight="1">
      <c r="R431" s="30"/>
    </row>
    <row r="432" spans="18:18" ht="20.100000000000001" hidden="1" customHeight="1">
      <c r="R432" s="30"/>
    </row>
    <row r="433" spans="18:18" ht="20.100000000000001" hidden="1" customHeight="1">
      <c r="R433" s="30"/>
    </row>
    <row r="434" spans="18:18" ht="20.100000000000001" hidden="1" customHeight="1">
      <c r="R434" s="30"/>
    </row>
    <row r="435" spans="18:18" ht="20.100000000000001" hidden="1" customHeight="1">
      <c r="R435" s="30"/>
    </row>
    <row r="436" spans="18:18" ht="20.100000000000001" hidden="1" customHeight="1">
      <c r="R436" s="30"/>
    </row>
    <row r="437" spans="18:18" ht="20.100000000000001" hidden="1" customHeight="1">
      <c r="R437" s="30"/>
    </row>
    <row r="438" spans="18:18" ht="20.100000000000001" hidden="1" customHeight="1">
      <c r="R438" s="30"/>
    </row>
    <row r="439" spans="18:18" ht="20.100000000000001" hidden="1" customHeight="1">
      <c r="R439" s="30"/>
    </row>
    <row r="440" spans="18:18" ht="20.100000000000001" hidden="1" customHeight="1">
      <c r="R440" s="30"/>
    </row>
    <row r="441" spans="18:18" ht="20.100000000000001" hidden="1" customHeight="1">
      <c r="R441" s="30"/>
    </row>
    <row r="442" spans="18:18" ht="20.100000000000001" hidden="1" customHeight="1">
      <c r="R442" s="30"/>
    </row>
    <row r="443" spans="18:18" ht="20.100000000000001" hidden="1" customHeight="1">
      <c r="R443" s="30"/>
    </row>
    <row r="444" spans="18:18" ht="20.100000000000001" hidden="1" customHeight="1">
      <c r="R444" s="30"/>
    </row>
    <row r="445" spans="18:18" ht="20.100000000000001" hidden="1" customHeight="1">
      <c r="R445" s="30"/>
    </row>
    <row r="446" spans="18:18" ht="20.100000000000001" hidden="1" customHeight="1">
      <c r="R446" s="30"/>
    </row>
    <row r="447" spans="18:18" ht="20.100000000000001" hidden="1" customHeight="1">
      <c r="R447" s="30"/>
    </row>
    <row r="448" spans="18:18" ht="20.100000000000001" hidden="1" customHeight="1">
      <c r="R448" s="30"/>
    </row>
    <row r="449" spans="18:18" ht="20.100000000000001" hidden="1" customHeight="1">
      <c r="R449" s="30"/>
    </row>
    <row r="450" spans="18:18" ht="20.100000000000001" hidden="1" customHeight="1">
      <c r="R450" s="30"/>
    </row>
    <row r="451" spans="18:18" ht="20.100000000000001" hidden="1" customHeight="1">
      <c r="R451" s="30"/>
    </row>
    <row r="452" spans="18:18" ht="20.100000000000001" hidden="1" customHeight="1">
      <c r="R452" s="30"/>
    </row>
    <row r="453" spans="18:18" ht="20.100000000000001" hidden="1" customHeight="1">
      <c r="R453" s="30"/>
    </row>
    <row r="454" spans="18:18" ht="20.100000000000001" hidden="1" customHeight="1">
      <c r="R454" s="30"/>
    </row>
    <row r="455" spans="18:18" ht="20.100000000000001" hidden="1" customHeight="1">
      <c r="R455" s="30"/>
    </row>
    <row r="456" spans="18:18" ht="20.100000000000001" hidden="1" customHeight="1">
      <c r="R456" s="30"/>
    </row>
    <row r="457" spans="18:18" ht="20.100000000000001" hidden="1" customHeight="1">
      <c r="R457" s="30"/>
    </row>
    <row r="458" spans="18:18" ht="20.100000000000001" hidden="1" customHeight="1">
      <c r="R458" s="30"/>
    </row>
    <row r="459" spans="18:18" ht="20.100000000000001" hidden="1" customHeight="1">
      <c r="R459" s="30"/>
    </row>
    <row r="460" spans="18:18" ht="20.100000000000001" hidden="1" customHeight="1">
      <c r="R460" s="30"/>
    </row>
    <row r="461" spans="18:18" ht="20.100000000000001" hidden="1" customHeight="1">
      <c r="R461" s="30"/>
    </row>
  </sheetData>
  <sheetProtection algorithmName="SHA-512" hashValue="z+iKYVXX89swAI9dcO6bpIPTmWu54NN/c7Jn34dLaC/CSvRzyw00KegY6D3uFYlFduK5sUbLdNO7xJb70qFxSw==" saltValue="BIKUOVj8lZ/LKe+zhNk3lg==" spinCount="100000" sheet="1" objects="1" scenarios="1"/>
  <mergeCells count="208">
    <mergeCell ref="L61:L63"/>
    <mergeCell ref="L65:L66"/>
    <mergeCell ref="B243:J243"/>
    <mergeCell ref="A168:K168"/>
    <mergeCell ref="B165:D165"/>
    <mergeCell ref="B164:J164"/>
    <mergeCell ref="A153:K153"/>
    <mergeCell ref="B207:J207"/>
    <mergeCell ref="A138:K138"/>
    <mergeCell ref="E165:K165"/>
    <mergeCell ref="A148:K148"/>
    <mergeCell ref="A198:K198"/>
    <mergeCell ref="A117:E117"/>
    <mergeCell ref="L178:M178"/>
    <mergeCell ref="L208:M208"/>
    <mergeCell ref="B170:J170"/>
    <mergeCell ref="B171:J171"/>
    <mergeCell ref="A100:G100"/>
    <mergeCell ref="H100:I100"/>
    <mergeCell ref="B215:J215"/>
    <mergeCell ref="A126:E126"/>
    <mergeCell ref="A96:K96"/>
    <mergeCell ref="A133:K133"/>
    <mergeCell ref="A129:E129"/>
    <mergeCell ref="A97:K97"/>
    <mergeCell ref="A125:E125"/>
    <mergeCell ref="A135:K135"/>
    <mergeCell ref="A139:K139"/>
    <mergeCell ref="A136:K136"/>
    <mergeCell ref="L254:M254"/>
    <mergeCell ref="L258:M258"/>
    <mergeCell ref="L257:M257"/>
    <mergeCell ref="A260:K260"/>
    <mergeCell ref="A130:E130"/>
    <mergeCell ref="B189:J189"/>
    <mergeCell ref="B199:J199"/>
    <mergeCell ref="B196:J196"/>
    <mergeCell ref="B174:J174"/>
    <mergeCell ref="B176:J176"/>
    <mergeCell ref="B195:J195"/>
    <mergeCell ref="A169:K169"/>
    <mergeCell ref="B175:J175"/>
    <mergeCell ref="A188:K188"/>
    <mergeCell ref="A144:K144"/>
    <mergeCell ref="A142:K142"/>
    <mergeCell ref="B166:J166"/>
    <mergeCell ref="L255:M256"/>
    <mergeCell ref="L261:M262"/>
    <mergeCell ref="J100:K100"/>
    <mergeCell ref="A123:E123"/>
    <mergeCell ref="B237:F237"/>
    <mergeCell ref="B238:F238"/>
    <mergeCell ref="B235:F235"/>
    <mergeCell ref="A247:K247"/>
    <mergeCell ref="A230:K230"/>
    <mergeCell ref="B216:J216"/>
    <mergeCell ref="E217:K217"/>
    <mergeCell ref="A227:K227"/>
    <mergeCell ref="B200:J200"/>
    <mergeCell ref="B201:J201"/>
    <mergeCell ref="B242:F242"/>
    <mergeCell ref="L149:L151"/>
    <mergeCell ref="A267:K267"/>
    <mergeCell ref="A254:K254"/>
    <mergeCell ref="F255:F256"/>
    <mergeCell ref="G255:H256"/>
    <mergeCell ref="G257:H257"/>
    <mergeCell ref="G258:H258"/>
    <mergeCell ref="B205:J205"/>
    <mergeCell ref="E208:K208"/>
    <mergeCell ref="A128:E128"/>
    <mergeCell ref="A134:K134"/>
    <mergeCell ref="A178:K178"/>
    <mergeCell ref="A132:K132"/>
    <mergeCell ref="I152:K152"/>
    <mergeCell ref="A226:G226"/>
    <mergeCell ref="A266:G266"/>
    <mergeCell ref="I66:J66"/>
    <mergeCell ref="A118:E118"/>
    <mergeCell ref="A121:E121"/>
    <mergeCell ref="A122:E122"/>
    <mergeCell ref="A119:E119"/>
    <mergeCell ref="A124:E124"/>
    <mergeCell ref="J41:K41"/>
    <mergeCell ref="A42:C42"/>
    <mergeCell ref="D42:E42"/>
    <mergeCell ref="H42:I42"/>
    <mergeCell ref="J42:K42"/>
    <mergeCell ref="I61:J61"/>
    <mergeCell ref="I63:J63"/>
    <mergeCell ref="H50:K50"/>
    <mergeCell ref="A68:G68"/>
    <mergeCell ref="H41:I41"/>
    <mergeCell ref="A57:C57"/>
    <mergeCell ref="I65:J65"/>
    <mergeCell ref="J43:K43"/>
    <mergeCell ref="F44:G44"/>
    <mergeCell ref="H44:I44"/>
    <mergeCell ref="J44:K44"/>
    <mergeCell ref="A47:K47"/>
    <mergeCell ref="D44:E44"/>
    <mergeCell ref="A48:K48"/>
    <mergeCell ref="H43:I43"/>
    <mergeCell ref="A59:K59"/>
    <mergeCell ref="A40:C40"/>
    <mergeCell ref="D40:E40"/>
    <mergeCell ref="F40:G40"/>
    <mergeCell ref="D50:G50"/>
    <mergeCell ref="A44:C44"/>
    <mergeCell ref="A43:C43"/>
    <mergeCell ref="D43:E43"/>
    <mergeCell ref="A50:C51"/>
    <mergeCell ref="F43:G43"/>
    <mergeCell ref="F42:G42"/>
    <mergeCell ref="J40:K40"/>
    <mergeCell ref="A41:C41"/>
    <mergeCell ref="D41:E41"/>
    <mergeCell ref="F41:G41"/>
    <mergeCell ref="H40:I40"/>
    <mergeCell ref="H39:I39"/>
    <mergeCell ref="J39:K39"/>
    <mergeCell ref="A39:C39"/>
    <mergeCell ref="D39:E39"/>
    <mergeCell ref="F39:G39"/>
    <mergeCell ref="A38:C38"/>
    <mergeCell ref="A12:K12"/>
    <mergeCell ref="A15:E15"/>
    <mergeCell ref="F15:K15"/>
    <mergeCell ref="A23:F23"/>
    <mergeCell ref="A32:K32"/>
    <mergeCell ref="A34:K34"/>
    <mergeCell ref="A1:B3"/>
    <mergeCell ref="C1:K3"/>
    <mergeCell ref="C5:F5"/>
    <mergeCell ref="H6:J6"/>
    <mergeCell ref="A8:C8"/>
    <mergeCell ref="D8:K8"/>
    <mergeCell ref="A17:E17"/>
    <mergeCell ref="F17:K17"/>
    <mergeCell ref="B10:K10"/>
    <mergeCell ref="P18:R18"/>
    <mergeCell ref="A19:B19"/>
    <mergeCell ref="C19:E19"/>
    <mergeCell ref="F19:H19"/>
    <mergeCell ref="P19:R19"/>
    <mergeCell ref="D38:E38"/>
    <mergeCell ref="F38:G38"/>
    <mergeCell ref="H38:I38"/>
    <mergeCell ref="J38:K38"/>
    <mergeCell ref="A36:C37"/>
    <mergeCell ref="D36:G36"/>
    <mergeCell ref="H36:K36"/>
    <mergeCell ref="D37:E37"/>
    <mergeCell ref="J37:K37"/>
    <mergeCell ref="F37:G37"/>
    <mergeCell ref="H37:I37"/>
    <mergeCell ref="A31:K31"/>
    <mergeCell ref="Y108:AA108"/>
    <mergeCell ref="A109:K109"/>
    <mergeCell ref="F111:G111"/>
    <mergeCell ref="H111:I111"/>
    <mergeCell ref="J111:K111"/>
    <mergeCell ref="F110:K110"/>
    <mergeCell ref="A110:E110"/>
    <mergeCell ref="N108:O109"/>
    <mergeCell ref="P108:R108"/>
    <mergeCell ref="S108:U108"/>
    <mergeCell ref="V108:X108"/>
    <mergeCell ref="A108:K108"/>
    <mergeCell ref="N101:S101"/>
    <mergeCell ref="N102:P102"/>
    <mergeCell ref="A101:G102"/>
    <mergeCell ref="H101:I102"/>
    <mergeCell ref="J101:K102"/>
    <mergeCell ref="A115:E115"/>
    <mergeCell ref="A113:E113"/>
    <mergeCell ref="A114:E114"/>
    <mergeCell ref="A106:K106"/>
    <mergeCell ref="A103:G104"/>
    <mergeCell ref="H103:I104"/>
    <mergeCell ref="J103:K104"/>
    <mergeCell ref="A105:G105"/>
    <mergeCell ref="H105:I105"/>
    <mergeCell ref="J105:K105"/>
    <mergeCell ref="B81:J81"/>
    <mergeCell ref="K70:L71"/>
    <mergeCell ref="K83:L84"/>
    <mergeCell ref="B93:I93"/>
    <mergeCell ref="L77:L78"/>
    <mergeCell ref="L90:L91"/>
    <mergeCell ref="A116:E116"/>
    <mergeCell ref="A219:K219"/>
    <mergeCell ref="A222:G222"/>
    <mergeCell ref="B173:J173"/>
    <mergeCell ref="B172:J172"/>
    <mergeCell ref="A140:K140"/>
    <mergeCell ref="A137:K137"/>
    <mergeCell ref="A120:E120"/>
    <mergeCell ref="A143:K143"/>
    <mergeCell ref="B204:J204"/>
    <mergeCell ref="B206:J206"/>
    <mergeCell ref="B202:J202"/>
    <mergeCell ref="B213:J213"/>
    <mergeCell ref="B214:J214"/>
    <mergeCell ref="A210:K210"/>
    <mergeCell ref="B211:J211"/>
    <mergeCell ref="B212:J212"/>
    <mergeCell ref="A203:K203"/>
  </mergeCells>
  <conditionalFormatting sqref="A203 B204:J207 B208 E208 A210 B211:J216 B217 E217">
    <cfRule type="expression" dxfId="42" priority="3">
      <formula>$P$199=1</formula>
    </cfRule>
  </conditionalFormatting>
  <conditionalFormatting sqref="A230 B232:F242 A247 B248:B251">
    <cfRule type="expression" dxfId="41" priority="4">
      <formula>$P$228=1</formula>
    </cfRule>
  </conditionalFormatting>
  <conditionalFormatting sqref="A224:H224">
    <cfRule type="expression" dxfId="40" priority="61">
      <formula>$P$222=1</formula>
    </cfRule>
  </conditionalFormatting>
  <conditionalFormatting sqref="A148:K156">
    <cfRule type="expression" dxfId="39" priority="68">
      <formula>$P$145=1</formula>
    </cfRule>
  </conditionalFormatting>
  <conditionalFormatting sqref="B190">
    <cfRule type="expression" dxfId="38" priority="7">
      <formula>$P$190=1</formula>
    </cfRule>
  </conditionalFormatting>
  <conditionalFormatting sqref="B27:C27 H27">
    <cfRule type="expression" dxfId="37" priority="65">
      <formula>$P$29=1</formula>
    </cfRule>
  </conditionalFormatting>
  <conditionalFormatting sqref="B29:C29 H29">
    <cfRule type="expression" dxfId="36" priority="63">
      <formula>$N$23=1</formula>
    </cfRule>
    <cfRule type="expression" dxfId="35" priority="64">
      <formula>$P$27=1</formula>
    </cfRule>
  </conditionalFormatting>
  <conditionalFormatting sqref="B232:G242 B248:J251">
    <cfRule type="expression" dxfId="34" priority="1">
      <formula>$P$228=1</formula>
    </cfRule>
  </conditionalFormatting>
  <conditionalFormatting sqref="B73:J73 J87:J94 A178 B179:J181 B182:B183 B184:J186">
    <cfRule type="expression" dxfId="33" priority="56">
      <formula>OR($P$170=1,$P$171=1)</formula>
    </cfRule>
  </conditionalFormatting>
  <conditionalFormatting sqref="B189:J196 A188">
    <cfRule type="expression" dxfId="32" priority="54">
      <formula>$P$186=0</formula>
    </cfRule>
  </conditionalFormatting>
  <conditionalFormatting sqref="B189:K196">
    <cfRule type="expression" dxfId="31" priority="53">
      <formula>$P$186=0</formula>
    </cfRule>
  </conditionalFormatting>
  <conditionalFormatting sqref="B204:K208 B211:K217">
    <cfRule type="expression" dxfId="30" priority="2">
      <formula>$P$199=1</formula>
    </cfRule>
  </conditionalFormatting>
  <conditionalFormatting sqref="E82:F82">
    <cfRule type="expression" dxfId="29" priority="67">
      <formula>$P$82=1</formula>
    </cfRule>
  </conditionalFormatting>
  <conditionalFormatting sqref="E191:K191 F192:K194">
    <cfRule type="expression" dxfId="28" priority="6">
      <formula>$P$190=1</formula>
    </cfRule>
  </conditionalFormatting>
  <conditionalFormatting sqref="J189:K196">
    <cfRule type="expression" dxfId="27" priority="9">
      <formula>$P$186=0</formula>
    </cfRule>
  </conditionalFormatting>
  <conditionalFormatting sqref="J236:K236">
    <cfRule type="expression" dxfId="26" priority="8">
      <formula>$P$236=0</formula>
    </cfRule>
  </conditionalFormatting>
  <conditionalFormatting sqref="K73:K81 K87:K94">
    <cfRule type="expression" dxfId="25" priority="24">
      <formula>OR($P$170=1,$P$171=1)</formula>
    </cfRule>
  </conditionalFormatting>
  <conditionalFormatting sqref="K179:K186">
    <cfRule type="expression" dxfId="24" priority="55">
      <formula>OR($P$170=1,$P$171=1)</formula>
    </cfRule>
  </conditionalFormatting>
  <conditionalFormatting sqref="K191:K194">
    <cfRule type="expression" dxfId="23" priority="5">
      <formula>$P$190=1</formula>
    </cfRule>
  </conditionalFormatting>
  <pageMargins left="0.70866141732283472" right="0.70866141732283472" top="0.74803149606299213" bottom="0.74803149606299213" header="0.31496062992125984" footer="0.31496062992125984"/>
  <pageSetup paperSize="9" scale="52" fitToHeight="0" orientation="portrait" r:id="rId1"/>
  <rowBreaks count="7" manualBreakCount="7">
    <brk id="31" max="12" man="1"/>
    <brk id="69" max="12" man="1"/>
    <brk id="95" max="12" man="1"/>
    <brk id="140" max="12" man="1"/>
    <brk id="186" max="12" man="1"/>
    <brk id="197" max="12" man="1"/>
    <brk id="229" max="12" man="1"/>
  </rowBreaks>
  <ignoredErrors>
    <ignoredError sqref="F152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152400</xdr:colOff>
                    <xdr:row>22</xdr:row>
                    <xdr:rowOff>28575</xdr:rowOff>
                  </from>
                  <to>
                    <xdr:col>8</xdr:col>
                    <xdr:colOff>390525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10</xdr:col>
                    <xdr:colOff>123825</xdr:colOff>
                    <xdr:row>22</xdr:row>
                    <xdr:rowOff>38100</xdr:rowOff>
                  </from>
                  <to>
                    <xdr:col>10</xdr:col>
                    <xdr:colOff>352425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266700</xdr:colOff>
                    <xdr:row>26</xdr:row>
                    <xdr:rowOff>28575</xdr:rowOff>
                  </from>
                  <to>
                    <xdr:col>4</xdr:col>
                    <xdr:colOff>504825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4</xdr:col>
                    <xdr:colOff>257175</xdr:colOff>
                    <xdr:row>28</xdr:row>
                    <xdr:rowOff>9525</xdr:rowOff>
                  </from>
                  <to>
                    <xdr:col>4</xdr:col>
                    <xdr:colOff>485775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Drop Down 5">
              <controlPr locked="0" defaultSize="0" autoLine="0" autoPict="0">
                <anchor moveWithCells="1">
                  <from>
                    <xdr:col>7</xdr:col>
                    <xdr:colOff>638175</xdr:colOff>
                    <xdr:row>25</xdr:row>
                    <xdr:rowOff>219075</xdr:rowOff>
                  </from>
                  <to>
                    <xdr:col>10</xdr:col>
                    <xdr:colOff>723900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Drop Down 6">
              <controlPr locked="0" defaultSize="0" autoLine="0" autoPict="0">
                <anchor moveWithCells="1">
                  <from>
                    <xdr:col>7</xdr:col>
                    <xdr:colOff>647700</xdr:colOff>
                    <xdr:row>27</xdr:row>
                    <xdr:rowOff>219075</xdr:rowOff>
                  </from>
                  <to>
                    <xdr:col>10</xdr:col>
                    <xdr:colOff>733425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0" name="Drop Down 49">
              <controlPr locked="0" defaultSize="0" autoLine="0" autoPict="0">
                <anchor moveWithCells="1">
                  <from>
                    <xdr:col>7</xdr:col>
                    <xdr:colOff>257175</xdr:colOff>
                    <xdr:row>18</xdr:row>
                    <xdr:rowOff>0</xdr:rowOff>
                  </from>
                  <to>
                    <xdr:col>10</xdr:col>
                    <xdr:colOff>762000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11" name="Drop Down 257">
              <controlPr locked="0" defaultSize="0" autoLine="0" autoPict="0">
                <anchor moveWithCells="1">
                  <from>
                    <xdr:col>3</xdr:col>
                    <xdr:colOff>466725</xdr:colOff>
                    <xdr:row>19</xdr:row>
                    <xdr:rowOff>238125</xdr:rowOff>
                  </from>
                  <to>
                    <xdr:col>10</xdr:col>
                    <xdr:colOff>428625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12" name="Check Box 364">
              <controlPr defaultSize="0" autoFill="0" autoLine="0" autoPict="0">
                <anchor moveWithCells="1">
                  <from>
                    <xdr:col>8</xdr:col>
                    <xdr:colOff>266700</xdr:colOff>
                    <xdr:row>144</xdr:row>
                    <xdr:rowOff>47625</xdr:rowOff>
                  </from>
                  <to>
                    <xdr:col>8</xdr:col>
                    <xdr:colOff>523875</xdr:colOff>
                    <xdr:row>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13" name="Check Box 365">
              <controlPr defaultSize="0" autoFill="0" autoLine="0" autoPict="0">
                <anchor moveWithCells="1">
                  <from>
                    <xdr:col>8</xdr:col>
                    <xdr:colOff>276225</xdr:colOff>
                    <xdr:row>145</xdr:row>
                    <xdr:rowOff>0</xdr:rowOff>
                  </from>
                  <to>
                    <xdr:col>8</xdr:col>
                    <xdr:colOff>523875</xdr:colOff>
                    <xdr:row>146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4" name="Check Box 426">
              <controlPr defaultSize="0" autoFill="0" autoLine="0" autoPict="0">
                <anchor moveWithCells="1">
                  <from>
                    <xdr:col>10</xdr:col>
                    <xdr:colOff>333375</xdr:colOff>
                    <xdr:row>169</xdr:row>
                    <xdr:rowOff>238125</xdr:rowOff>
                  </from>
                  <to>
                    <xdr:col>10</xdr:col>
                    <xdr:colOff>581025</xdr:colOff>
                    <xdr:row>171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r:id="rId15" name="Check Box 428">
              <controlPr defaultSize="0" autoFill="0" autoLine="0" autoPict="0">
                <anchor moveWithCells="1">
                  <from>
                    <xdr:col>10</xdr:col>
                    <xdr:colOff>333375</xdr:colOff>
                    <xdr:row>168</xdr:row>
                    <xdr:rowOff>485775</xdr:rowOff>
                  </from>
                  <to>
                    <xdr:col>10</xdr:col>
                    <xdr:colOff>581025</xdr:colOff>
                    <xdr:row>170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" r:id="rId16" name="Check Box 429">
              <controlPr defaultSize="0" autoFill="0" autoLine="0" autoPict="0">
                <anchor moveWithCells="1">
                  <from>
                    <xdr:col>10</xdr:col>
                    <xdr:colOff>333375</xdr:colOff>
                    <xdr:row>171</xdr:row>
                    <xdr:rowOff>238125</xdr:rowOff>
                  </from>
                  <to>
                    <xdr:col>10</xdr:col>
                    <xdr:colOff>581025</xdr:colOff>
                    <xdr:row>173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r:id="rId17" name="Check Box 430">
              <controlPr defaultSize="0" autoFill="0" autoLine="0" autoPict="0">
                <anchor moveWithCells="1">
                  <from>
                    <xdr:col>10</xdr:col>
                    <xdr:colOff>333375</xdr:colOff>
                    <xdr:row>174</xdr:row>
                    <xdr:rowOff>371475</xdr:rowOff>
                  </from>
                  <to>
                    <xdr:col>10</xdr:col>
                    <xdr:colOff>581025</xdr:colOff>
                    <xdr:row>176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" r:id="rId18" name="Check Box 431">
              <controlPr defaultSize="0" autoFill="0" autoLine="0" autoPict="0">
                <anchor moveWithCells="1">
                  <from>
                    <xdr:col>10</xdr:col>
                    <xdr:colOff>333375</xdr:colOff>
                    <xdr:row>172</xdr:row>
                    <xdr:rowOff>228600</xdr:rowOff>
                  </from>
                  <to>
                    <xdr:col>10</xdr:col>
                    <xdr:colOff>581025</xdr:colOff>
                    <xdr:row>174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" r:id="rId19" name="Check Box 432">
              <controlPr defaultSize="0" autoFill="0" autoLine="0" autoPict="0">
                <anchor moveWithCells="1">
                  <from>
                    <xdr:col>10</xdr:col>
                    <xdr:colOff>333375</xdr:colOff>
                    <xdr:row>170</xdr:row>
                    <xdr:rowOff>219075</xdr:rowOff>
                  </from>
                  <to>
                    <xdr:col>10</xdr:col>
                    <xdr:colOff>581025</xdr:colOff>
                    <xdr:row>172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0" name="Check Box 59">
              <controlPr defaultSize="0" autoFill="0" autoLine="0" autoPict="0">
                <anchor moveWithCells="1">
                  <from>
                    <xdr:col>6</xdr:col>
                    <xdr:colOff>276225</xdr:colOff>
                    <xdr:row>231</xdr:row>
                    <xdr:rowOff>28575</xdr:rowOff>
                  </from>
                  <to>
                    <xdr:col>6</xdr:col>
                    <xdr:colOff>561975</xdr:colOff>
                    <xdr:row>231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1" name="Check Box 61">
              <controlPr defaultSize="0" autoFill="0" autoLine="0" autoPict="0">
                <anchor moveWithCells="1">
                  <from>
                    <xdr:col>6</xdr:col>
                    <xdr:colOff>276225</xdr:colOff>
                    <xdr:row>234</xdr:row>
                    <xdr:rowOff>38100</xdr:rowOff>
                  </from>
                  <to>
                    <xdr:col>6</xdr:col>
                    <xdr:colOff>561975</xdr:colOff>
                    <xdr:row>234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2" name="Check Box 63">
              <controlPr defaultSize="0" autoFill="0" autoLine="0" autoPict="0">
                <anchor moveWithCells="1">
                  <from>
                    <xdr:col>6</xdr:col>
                    <xdr:colOff>276225</xdr:colOff>
                    <xdr:row>235</xdr:row>
                    <xdr:rowOff>0</xdr:rowOff>
                  </from>
                  <to>
                    <xdr:col>6</xdr:col>
                    <xdr:colOff>561975</xdr:colOff>
                    <xdr:row>235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23" name="Check Box 99">
              <controlPr defaultSize="0" autoFill="0" autoLine="0" autoPict="0">
                <anchor moveWithCells="1">
                  <from>
                    <xdr:col>6</xdr:col>
                    <xdr:colOff>276225</xdr:colOff>
                    <xdr:row>237</xdr:row>
                    <xdr:rowOff>0</xdr:rowOff>
                  </from>
                  <to>
                    <xdr:col>6</xdr:col>
                    <xdr:colOff>561975</xdr:colOff>
                    <xdr:row>237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24" name="Check Box 214">
              <controlPr defaultSize="0" autoFill="0" autoLine="0" autoPict="0">
                <anchor moveWithCells="1">
                  <from>
                    <xdr:col>6</xdr:col>
                    <xdr:colOff>276225</xdr:colOff>
                    <xdr:row>238</xdr:row>
                    <xdr:rowOff>66675</xdr:rowOff>
                  </from>
                  <to>
                    <xdr:col>6</xdr:col>
                    <xdr:colOff>561975</xdr:colOff>
                    <xdr:row>238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25" name="Check Box 216">
              <controlPr defaultSize="0" autoFill="0" autoLine="0" autoPict="0">
                <anchor moveWithCells="1">
                  <from>
                    <xdr:col>6</xdr:col>
                    <xdr:colOff>276225</xdr:colOff>
                    <xdr:row>239</xdr:row>
                    <xdr:rowOff>66675</xdr:rowOff>
                  </from>
                  <to>
                    <xdr:col>6</xdr:col>
                    <xdr:colOff>561975</xdr:colOff>
                    <xdr:row>239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26" name="Check Box 218">
              <controlPr defaultSize="0" autoFill="0" autoLine="0" autoPict="0">
                <anchor moveWithCells="1">
                  <from>
                    <xdr:col>6</xdr:col>
                    <xdr:colOff>276225</xdr:colOff>
                    <xdr:row>240</xdr:row>
                    <xdr:rowOff>28575</xdr:rowOff>
                  </from>
                  <to>
                    <xdr:col>6</xdr:col>
                    <xdr:colOff>561975</xdr:colOff>
                    <xdr:row>241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27" name="Check Box 220">
              <controlPr defaultSize="0" autoFill="0" autoLine="0" autoPict="0">
                <anchor moveWithCells="1">
                  <from>
                    <xdr:col>6</xdr:col>
                    <xdr:colOff>276225</xdr:colOff>
                    <xdr:row>241</xdr:row>
                    <xdr:rowOff>28575</xdr:rowOff>
                  </from>
                  <to>
                    <xdr:col>6</xdr:col>
                    <xdr:colOff>561975</xdr:colOff>
                    <xdr:row>241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28" name="Check Box 224">
              <controlPr defaultSize="0" autoFill="0" autoLine="0" autoPict="0">
                <anchor moveWithCells="1">
                  <from>
                    <xdr:col>6</xdr:col>
                    <xdr:colOff>276225</xdr:colOff>
                    <xdr:row>232</xdr:row>
                    <xdr:rowOff>66675</xdr:rowOff>
                  </from>
                  <to>
                    <xdr:col>6</xdr:col>
                    <xdr:colOff>561975</xdr:colOff>
                    <xdr:row>232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29" name="Check Box 225">
              <controlPr defaultSize="0" autoFill="0" autoLine="0" autoPict="0">
                <anchor moveWithCells="1">
                  <from>
                    <xdr:col>6</xdr:col>
                    <xdr:colOff>276225</xdr:colOff>
                    <xdr:row>233</xdr:row>
                    <xdr:rowOff>47625</xdr:rowOff>
                  </from>
                  <to>
                    <xdr:col>6</xdr:col>
                    <xdr:colOff>561975</xdr:colOff>
                    <xdr:row>233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30" name="Check Box 320">
              <controlPr defaultSize="0" autoFill="0" autoLine="0" autoPict="0">
                <anchor moveWithCells="1">
                  <from>
                    <xdr:col>6</xdr:col>
                    <xdr:colOff>276225</xdr:colOff>
                    <xdr:row>236</xdr:row>
                    <xdr:rowOff>47625</xdr:rowOff>
                  </from>
                  <to>
                    <xdr:col>6</xdr:col>
                    <xdr:colOff>561975</xdr:colOff>
                    <xdr:row>236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r:id="rId31" name="Check Box 433">
              <controlPr defaultSize="0" autoFill="0" autoLine="0" autoPict="0">
                <anchor moveWithCells="1">
                  <from>
                    <xdr:col>10</xdr:col>
                    <xdr:colOff>333375</xdr:colOff>
                    <xdr:row>174</xdr:row>
                    <xdr:rowOff>66675</xdr:rowOff>
                  </from>
                  <to>
                    <xdr:col>10</xdr:col>
                    <xdr:colOff>581025</xdr:colOff>
                    <xdr:row>174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32" name="Check Box 338">
              <controlPr defaultSize="0" autoFill="0" autoLine="0" autoPict="0">
                <anchor moveWithCells="1">
                  <from>
                    <xdr:col>10</xdr:col>
                    <xdr:colOff>333375</xdr:colOff>
                    <xdr:row>180</xdr:row>
                    <xdr:rowOff>0</xdr:rowOff>
                  </from>
                  <to>
                    <xdr:col>10</xdr:col>
                    <xdr:colOff>581025</xdr:colOff>
                    <xdr:row>181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" r:id="rId33" name="Check Box 339">
              <controlPr defaultSize="0" autoFill="0" autoLine="0" autoPict="0">
                <anchor moveWithCells="1">
                  <from>
                    <xdr:col>10</xdr:col>
                    <xdr:colOff>333375</xdr:colOff>
                    <xdr:row>180</xdr:row>
                    <xdr:rowOff>238125</xdr:rowOff>
                  </from>
                  <to>
                    <xdr:col>10</xdr:col>
                    <xdr:colOff>581025</xdr:colOff>
                    <xdr:row>181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34" name="Check Box 340">
              <controlPr defaultSize="0" autoFill="0" autoLine="0" autoPict="0">
                <anchor moveWithCells="1">
                  <from>
                    <xdr:col>10</xdr:col>
                    <xdr:colOff>333375</xdr:colOff>
                    <xdr:row>181</xdr:row>
                    <xdr:rowOff>304800</xdr:rowOff>
                  </from>
                  <to>
                    <xdr:col>10</xdr:col>
                    <xdr:colOff>600075</xdr:colOff>
                    <xdr:row>183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35" name="Check Box 341">
              <controlPr defaultSize="0" autoFill="0" autoLine="0" autoPict="0">
                <anchor moveWithCells="1">
                  <from>
                    <xdr:col>10</xdr:col>
                    <xdr:colOff>333375</xdr:colOff>
                    <xdr:row>183</xdr:row>
                    <xdr:rowOff>0</xdr:rowOff>
                  </from>
                  <to>
                    <xdr:col>10</xdr:col>
                    <xdr:colOff>600075</xdr:colOff>
                    <xdr:row>184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36" name="Check Box 7">
              <controlPr defaultSize="0" autoFill="0" autoLine="0" autoPict="0">
                <anchor moveWithCells="1">
                  <from>
                    <xdr:col>8</xdr:col>
                    <xdr:colOff>76200</xdr:colOff>
                    <xdr:row>221</xdr:row>
                    <xdr:rowOff>66675</xdr:rowOff>
                  </from>
                  <to>
                    <xdr:col>8</xdr:col>
                    <xdr:colOff>333375</xdr:colOff>
                    <xdr:row>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37" name="Check Box 8">
              <controlPr defaultSize="0" autoFill="0" autoLine="0" autoPict="0">
                <anchor moveWithCells="1">
                  <from>
                    <xdr:col>10</xdr:col>
                    <xdr:colOff>28575</xdr:colOff>
                    <xdr:row>221</xdr:row>
                    <xdr:rowOff>66675</xdr:rowOff>
                  </from>
                  <to>
                    <xdr:col>10</xdr:col>
                    <xdr:colOff>314325</xdr:colOff>
                    <xdr:row>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r:id="rId38" name="Check Box 439">
              <controlPr defaultSize="0" autoFill="0" autoLine="0" autoPict="0">
                <anchor moveWithCells="1">
                  <from>
                    <xdr:col>10</xdr:col>
                    <xdr:colOff>333375</xdr:colOff>
                    <xdr:row>198</xdr:row>
                    <xdr:rowOff>28575</xdr:rowOff>
                  </from>
                  <to>
                    <xdr:col>10</xdr:col>
                    <xdr:colOff>581025</xdr:colOff>
                    <xdr:row>198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" r:id="rId39" name="Check Box 440">
              <controlPr defaultSize="0" autoFill="0" autoLine="0" autoPict="0">
                <anchor moveWithCells="1">
                  <from>
                    <xdr:col>10</xdr:col>
                    <xdr:colOff>333375</xdr:colOff>
                    <xdr:row>199</xdr:row>
                    <xdr:rowOff>28575</xdr:rowOff>
                  </from>
                  <to>
                    <xdr:col>10</xdr:col>
                    <xdr:colOff>581025</xdr:colOff>
                    <xdr:row>199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" r:id="rId40" name="Check Box 441">
              <controlPr defaultSize="0" autoFill="0" autoLine="0" autoPict="0">
                <anchor moveWithCells="1">
                  <from>
                    <xdr:col>10</xdr:col>
                    <xdr:colOff>333375</xdr:colOff>
                    <xdr:row>200</xdr:row>
                    <xdr:rowOff>28575</xdr:rowOff>
                  </from>
                  <to>
                    <xdr:col>10</xdr:col>
                    <xdr:colOff>581025</xdr:colOff>
                    <xdr:row>200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41" name="Check Box 442">
              <controlPr defaultSize="0" autoFill="0" autoLine="0" autoPict="0">
                <anchor moveWithCells="1">
                  <from>
                    <xdr:col>10</xdr:col>
                    <xdr:colOff>333375</xdr:colOff>
                    <xdr:row>203</xdr:row>
                    <xdr:rowOff>28575</xdr:rowOff>
                  </from>
                  <to>
                    <xdr:col>10</xdr:col>
                    <xdr:colOff>581025</xdr:colOff>
                    <xdr:row>203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42" name="Check Box 443">
              <controlPr defaultSize="0" autoFill="0" autoLine="0" autoPict="0">
                <anchor moveWithCells="1">
                  <from>
                    <xdr:col>10</xdr:col>
                    <xdr:colOff>333375</xdr:colOff>
                    <xdr:row>204</xdr:row>
                    <xdr:rowOff>28575</xdr:rowOff>
                  </from>
                  <to>
                    <xdr:col>10</xdr:col>
                    <xdr:colOff>581025</xdr:colOff>
                    <xdr:row>204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43" name="Check Box 444">
              <controlPr defaultSize="0" autoFill="0" autoLine="0" autoPict="0">
                <anchor moveWithCells="1">
                  <from>
                    <xdr:col>10</xdr:col>
                    <xdr:colOff>333375</xdr:colOff>
                    <xdr:row>205</xdr:row>
                    <xdr:rowOff>28575</xdr:rowOff>
                  </from>
                  <to>
                    <xdr:col>10</xdr:col>
                    <xdr:colOff>581025</xdr:colOff>
                    <xdr:row>205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44" name="Check Box 445">
              <controlPr defaultSize="0" autoFill="0" autoLine="0" autoPict="0">
                <anchor moveWithCells="1">
                  <from>
                    <xdr:col>10</xdr:col>
                    <xdr:colOff>333375</xdr:colOff>
                    <xdr:row>206</xdr:row>
                    <xdr:rowOff>28575</xdr:rowOff>
                  </from>
                  <to>
                    <xdr:col>10</xdr:col>
                    <xdr:colOff>581025</xdr:colOff>
                    <xdr:row>206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45" name="Check Box 454">
              <controlPr defaultSize="0" autoFill="0" autoLine="0" autoPict="0">
                <anchor moveWithCells="1">
                  <from>
                    <xdr:col>10</xdr:col>
                    <xdr:colOff>333375</xdr:colOff>
                    <xdr:row>210</xdr:row>
                    <xdr:rowOff>28575</xdr:rowOff>
                  </from>
                  <to>
                    <xdr:col>10</xdr:col>
                    <xdr:colOff>581025</xdr:colOff>
                    <xdr:row>210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46" name="Check Box 455">
              <controlPr defaultSize="0" autoFill="0" autoLine="0" autoPict="0">
                <anchor moveWithCells="1">
                  <from>
                    <xdr:col>10</xdr:col>
                    <xdr:colOff>333375</xdr:colOff>
                    <xdr:row>211</xdr:row>
                    <xdr:rowOff>28575</xdr:rowOff>
                  </from>
                  <to>
                    <xdr:col>10</xdr:col>
                    <xdr:colOff>581025</xdr:colOff>
                    <xdr:row>211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47" name="Check Box 456">
              <controlPr defaultSize="0" autoFill="0" autoLine="0" autoPict="0">
                <anchor moveWithCells="1">
                  <from>
                    <xdr:col>10</xdr:col>
                    <xdr:colOff>333375</xdr:colOff>
                    <xdr:row>212</xdr:row>
                    <xdr:rowOff>28575</xdr:rowOff>
                  </from>
                  <to>
                    <xdr:col>10</xdr:col>
                    <xdr:colOff>581025</xdr:colOff>
                    <xdr:row>212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48" name="Check Box 457">
              <controlPr defaultSize="0" autoFill="0" autoLine="0" autoPict="0">
                <anchor moveWithCells="1">
                  <from>
                    <xdr:col>10</xdr:col>
                    <xdr:colOff>333375</xdr:colOff>
                    <xdr:row>213</xdr:row>
                    <xdr:rowOff>28575</xdr:rowOff>
                  </from>
                  <to>
                    <xdr:col>10</xdr:col>
                    <xdr:colOff>581025</xdr:colOff>
                    <xdr:row>213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49" name="Check Box 458">
              <controlPr defaultSize="0" autoFill="0" autoLine="0" autoPict="0">
                <anchor moveWithCells="1">
                  <from>
                    <xdr:col>10</xdr:col>
                    <xdr:colOff>333375</xdr:colOff>
                    <xdr:row>214</xdr:row>
                    <xdr:rowOff>28575</xdr:rowOff>
                  </from>
                  <to>
                    <xdr:col>10</xdr:col>
                    <xdr:colOff>581025</xdr:colOff>
                    <xdr:row>214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50" name="Check Box 459">
              <controlPr defaultSize="0" autoFill="0" autoLine="0" autoPict="0">
                <anchor moveWithCells="1">
                  <from>
                    <xdr:col>10</xdr:col>
                    <xdr:colOff>333375</xdr:colOff>
                    <xdr:row>215</xdr:row>
                    <xdr:rowOff>28575</xdr:rowOff>
                  </from>
                  <to>
                    <xdr:col>10</xdr:col>
                    <xdr:colOff>581025</xdr:colOff>
                    <xdr:row>215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51" name="Check Box 336">
              <controlPr defaultSize="0" autoFill="0" autoLine="0" autoPict="0">
                <anchor moveWithCells="1">
                  <from>
                    <xdr:col>10</xdr:col>
                    <xdr:colOff>333375</xdr:colOff>
                    <xdr:row>178</xdr:row>
                    <xdr:rowOff>28575</xdr:rowOff>
                  </from>
                  <to>
                    <xdr:col>10</xdr:col>
                    <xdr:colOff>581025</xdr:colOff>
                    <xdr:row>178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52" name="Check Box 337">
              <controlPr defaultSize="0" autoFill="0" autoLine="0" autoPict="0">
                <anchor moveWithCells="1">
                  <from>
                    <xdr:col>10</xdr:col>
                    <xdr:colOff>333375</xdr:colOff>
                    <xdr:row>178</xdr:row>
                    <xdr:rowOff>238125</xdr:rowOff>
                  </from>
                  <to>
                    <xdr:col>10</xdr:col>
                    <xdr:colOff>581025</xdr:colOff>
                    <xdr:row>180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53" name="Check Box 481">
              <controlPr defaultSize="0" autoFill="0" autoLine="0" autoPict="0">
                <anchor moveWithCells="1">
                  <from>
                    <xdr:col>8</xdr:col>
                    <xdr:colOff>76200</xdr:colOff>
                    <xdr:row>224</xdr:row>
                    <xdr:rowOff>66675</xdr:rowOff>
                  </from>
                  <to>
                    <xdr:col>8</xdr:col>
                    <xdr:colOff>333375</xdr:colOff>
                    <xdr:row>225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54" name="Check Box 482">
              <controlPr defaultSize="0" autoFill="0" autoLine="0" autoPict="0">
                <anchor moveWithCells="1">
                  <from>
                    <xdr:col>10</xdr:col>
                    <xdr:colOff>28575</xdr:colOff>
                    <xdr:row>224</xdr:row>
                    <xdr:rowOff>66675</xdr:rowOff>
                  </from>
                  <to>
                    <xdr:col>10</xdr:col>
                    <xdr:colOff>314325</xdr:colOff>
                    <xdr:row>225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55" name="Check Box 483">
              <controlPr defaultSize="0" autoFill="0" autoLine="0" autoPict="0">
                <anchor moveWithCells="1">
                  <from>
                    <xdr:col>8</xdr:col>
                    <xdr:colOff>76200</xdr:colOff>
                    <xdr:row>227</xdr:row>
                    <xdr:rowOff>114300</xdr:rowOff>
                  </from>
                  <to>
                    <xdr:col>8</xdr:col>
                    <xdr:colOff>333375</xdr:colOff>
                    <xdr:row>227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56" name="Check Box 484">
              <controlPr defaultSize="0" autoFill="0" autoLine="0" autoPict="0">
                <anchor moveWithCells="1">
                  <from>
                    <xdr:col>10</xdr:col>
                    <xdr:colOff>28575</xdr:colOff>
                    <xdr:row>227</xdr:row>
                    <xdr:rowOff>114300</xdr:rowOff>
                  </from>
                  <to>
                    <xdr:col>10</xdr:col>
                    <xdr:colOff>314325</xdr:colOff>
                    <xdr:row>227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57" name="Check Box 485">
              <controlPr defaultSize="0" autoFill="0" autoLine="0" autoPict="0">
                <anchor moveWithCells="1">
                  <from>
                    <xdr:col>9</xdr:col>
                    <xdr:colOff>276225</xdr:colOff>
                    <xdr:row>247</xdr:row>
                    <xdr:rowOff>66675</xdr:rowOff>
                  </from>
                  <to>
                    <xdr:col>9</xdr:col>
                    <xdr:colOff>561975</xdr:colOff>
                    <xdr:row>247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58" name="Check Box 486">
              <controlPr defaultSize="0" autoFill="0" autoLine="0" autoPict="0">
                <anchor moveWithCells="1">
                  <from>
                    <xdr:col>9</xdr:col>
                    <xdr:colOff>276225</xdr:colOff>
                    <xdr:row>248</xdr:row>
                    <xdr:rowOff>28575</xdr:rowOff>
                  </from>
                  <to>
                    <xdr:col>9</xdr:col>
                    <xdr:colOff>561975</xdr:colOff>
                    <xdr:row>248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59" name="Check Box 487">
              <controlPr defaultSize="0" autoFill="0" autoLine="0" autoPict="0">
                <anchor moveWithCells="1">
                  <from>
                    <xdr:col>9</xdr:col>
                    <xdr:colOff>276225</xdr:colOff>
                    <xdr:row>248</xdr:row>
                    <xdr:rowOff>257175</xdr:rowOff>
                  </from>
                  <to>
                    <xdr:col>9</xdr:col>
                    <xdr:colOff>561975</xdr:colOff>
                    <xdr:row>249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60" name="Check Box 488">
              <controlPr defaultSize="0" autoFill="0" autoLine="0" autoPict="0">
                <anchor moveWithCells="1">
                  <from>
                    <xdr:col>9</xdr:col>
                    <xdr:colOff>295275</xdr:colOff>
                    <xdr:row>250</xdr:row>
                    <xdr:rowOff>28575</xdr:rowOff>
                  </from>
                  <to>
                    <xdr:col>9</xdr:col>
                    <xdr:colOff>561975</xdr:colOff>
                    <xdr:row>250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61" name="Check Box 489">
              <controlPr defaultSize="0" autoFill="0" autoLine="0" autoPict="0">
                <anchor moveWithCells="1">
                  <from>
                    <xdr:col>10</xdr:col>
                    <xdr:colOff>266700</xdr:colOff>
                    <xdr:row>79</xdr:row>
                    <xdr:rowOff>47625</xdr:rowOff>
                  </from>
                  <to>
                    <xdr:col>10</xdr:col>
                    <xdr:colOff>523875</xdr:colOff>
                    <xdr:row>79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62" name="Check Box 490">
              <controlPr defaultSize="0" autoFill="0" autoLine="0" autoPict="0">
                <anchor moveWithCells="1">
                  <from>
                    <xdr:col>10</xdr:col>
                    <xdr:colOff>266700</xdr:colOff>
                    <xdr:row>80</xdr:row>
                    <xdr:rowOff>66675</xdr:rowOff>
                  </from>
                  <to>
                    <xdr:col>10</xdr:col>
                    <xdr:colOff>523875</xdr:colOff>
                    <xdr:row>80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63" name="Check Box 499">
              <controlPr defaultSize="0" autoFill="0" autoLine="0" autoPict="0">
                <anchor moveWithCells="1">
                  <from>
                    <xdr:col>10</xdr:col>
                    <xdr:colOff>266700</xdr:colOff>
                    <xdr:row>90</xdr:row>
                    <xdr:rowOff>47625</xdr:rowOff>
                  </from>
                  <to>
                    <xdr:col>10</xdr:col>
                    <xdr:colOff>523875</xdr:colOff>
                    <xdr:row>90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64" name="Check Box 492">
              <controlPr defaultSize="0" autoFill="0" autoLine="0" autoPict="0">
                <anchor moveWithCells="1">
                  <from>
                    <xdr:col>10</xdr:col>
                    <xdr:colOff>266700</xdr:colOff>
                    <xdr:row>73</xdr:row>
                    <xdr:rowOff>47625</xdr:rowOff>
                  </from>
                  <to>
                    <xdr:col>10</xdr:col>
                    <xdr:colOff>523875</xdr:colOff>
                    <xdr:row>73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65" name="Check Box 493">
              <controlPr defaultSize="0" autoFill="0" autoLine="0" autoPict="0">
                <anchor moveWithCells="1">
                  <from>
                    <xdr:col>10</xdr:col>
                    <xdr:colOff>266700</xdr:colOff>
                    <xdr:row>74</xdr:row>
                    <xdr:rowOff>47625</xdr:rowOff>
                  </from>
                  <to>
                    <xdr:col>10</xdr:col>
                    <xdr:colOff>523875</xdr:colOff>
                    <xdr:row>74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66" name="Check Box 494">
              <controlPr defaultSize="0" autoFill="0" autoLine="0" autoPict="0">
                <anchor moveWithCells="1">
                  <from>
                    <xdr:col>10</xdr:col>
                    <xdr:colOff>266700</xdr:colOff>
                    <xdr:row>75</xdr:row>
                    <xdr:rowOff>47625</xdr:rowOff>
                  </from>
                  <to>
                    <xdr:col>10</xdr:col>
                    <xdr:colOff>523875</xdr:colOff>
                    <xdr:row>75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67" name="Check Box 495">
              <controlPr defaultSize="0" autoFill="0" autoLine="0" autoPict="0">
                <anchor moveWithCells="1">
                  <from>
                    <xdr:col>10</xdr:col>
                    <xdr:colOff>266700</xdr:colOff>
                    <xdr:row>76</xdr:row>
                    <xdr:rowOff>47625</xdr:rowOff>
                  </from>
                  <to>
                    <xdr:col>10</xdr:col>
                    <xdr:colOff>523875</xdr:colOff>
                    <xdr:row>76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68" name="Check Box 496">
              <controlPr defaultSize="0" autoFill="0" autoLine="0" autoPict="0">
                <anchor moveWithCells="1">
                  <from>
                    <xdr:col>10</xdr:col>
                    <xdr:colOff>266700</xdr:colOff>
                    <xdr:row>77</xdr:row>
                    <xdr:rowOff>47625</xdr:rowOff>
                  </from>
                  <to>
                    <xdr:col>10</xdr:col>
                    <xdr:colOff>523875</xdr:colOff>
                    <xdr:row>77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69" name="Check Box 491">
              <controlPr defaultSize="0" autoFill="0" autoLine="0" autoPict="0">
                <anchor moveWithCells="1">
                  <from>
                    <xdr:col>10</xdr:col>
                    <xdr:colOff>266700</xdr:colOff>
                    <xdr:row>78</xdr:row>
                    <xdr:rowOff>47625</xdr:rowOff>
                  </from>
                  <to>
                    <xdr:col>10</xdr:col>
                    <xdr:colOff>523875</xdr:colOff>
                    <xdr:row>78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70" name="Check Box 498">
              <controlPr defaultSize="0" autoFill="0" autoLine="0" autoPict="0">
                <anchor moveWithCells="1">
                  <from>
                    <xdr:col>10</xdr:col>
                    <xdr:colOff>266700</xdr:colOff>
                    <xdr:row>87</xdr:row>
                    <xdr:rowOff>47625</xdr:rowOff>
                  </from>
                  <to>
                    <xdr:col>10</xdr:col>
                    <xdr:colOff>523875</xdr:colOff>
                    <xdr:row>87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71" name="Check Box 503">
              <controlPr defaultSize="0" autoFill="0" autoLine="0" autoPict="0">
                <anchor moveWithCells="1">
                  <from>
                    <xdr:col>10</xdr:col>
                    <xdr:colOff>266700</xdr:colOff>
                    <xdr:row>86</xdr:row>
                    <xdr:rowOff>47625</xdr:rowOff>
                  </from>
                  <to>
                    <xdr:col>10</xdr:col>
                    <xdr:colOff>523875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72" name="Check Box 500">
              <controlPr defaultSize="0" autoFill="0" autoLine="0" autoPict="0">
                <anchor moveWithCells="1">
                  <from>
                    <xdr:col>10</xdr:col>
                    <xdr:colOff>266700</xdr:colOff>
                    <xdr:row>88</xdr:row>
                    <xdr:rowOff>47625</xdr:rowOff>
                  </from>
                  <to>
                    <xdr:col>10</xdr:col>
                    <xdr:colOff>523875</xdr:colOff>
                    <xdr:row>88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73" name="Check Box 501">
              <controlPr defaultSize="0" autoFill="0" autoLine="0" autoPict="0">
                <anchor moveWithCells="1">
                  <from>
                    <xdr:col>10</xdr:col>
                    <xdr:colOff>266700</xdr:colOff>
                    <xdr:row>89</xdr:row>
                    <xdr:rowOff>47625</xdr:rowOff>
                  </from>
                  <to>
                    <xdr:col>10</xdr:col>
                    <xdr:colOff>523875</xdr:colOff>
                    <xdr:row>89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" r:id="rId74" name="Check Box 434">
              <controlPr defaultSize="0" autoFill="0" autoLine="0" autoPict="0">
                <anchor moveWithCells="1">
                  <from>
                    <xdr:col>10</xdr:col>
                    <xdr:colOff>333375</xdr:colOff>
                    <xdr:row>183</xdr:row>
                    <xdr:rowOff>238125</xdr:rowOff>
                  </from>
                  <to>
                    <xdr:col>10</xdr:col>
                    <xdr:colOff>600075</xdr:colOff>
                    <xdr:row>185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75" name="Check Box 480">
              <controlPr defaultSize="0" autoFill="0" autoLine="0" autoPict="0">
                <anchor moveWithCells="1">
                  <from>
                    <xdr:col>10</xdr:col>
                    <xdr:colOff>333375</xdr:colOff>
                    <xdr:row>184</xdr:row>
                    <xdr:rowOff>238125</xdr:rowOff>
                  </from>
                  <to>
                    <xdr:col>10</xdr:col>
                    <xdr:colOff>600075</xdr:colOff>
                    <xdr:row>186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" r:id="rId76" name="Check Box 524">
              <controlPr defaultSize="0" autoFill="0" autoLine="0" autoPict="0">
                <anchor moveWithCells="1">
                  <from>
                    <xdr:col>10</xdr:col>
                    <xdr:colOff>333375</xdr:colOff>
                    <xdr:row>187</xdr:row>
                    <xdr:rowOff>238125</xdr:rowOff>
                  </from>
                  <to>
                    <xdr:col>10</xdr:col>
                    <xdr:colOff>600075</xdr:colOff>
                    <xdr:row>189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" r:id="rId77" name="Check Box 525">
              <controlPr defaultSize="0" autoFill="0" autoLine="0" autoPict="0">
                <anchor moveWithCells="1">
                  <from>
                    <xdr:col>10</xdr:col>
                    <xdr:colOff>333375</xdr:colOff>
                    <xdr:row>188</xdr:row>
                    <xdr:rowOff>238125</xdr:rowOff>
                  </from>
                  <to>
                    <xdr:col>10</xdr:col>
                    <xdr:colOff>600075</xdr:colOff>
                    <xdr:row>190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" r:id="rId78" name="Check Box 526">
              <controlPr defaultSize="0" autoFill="0" autoLine="0" autoPict="0">
                <anchor moveWithCells="1">
                  <from>
                    <xdr:col>10</xdr:col>
                    <xdr:colOff>333375</xdr:colOff>
                    <xdr:row>189</xdr:row>
                    <xdr:rowOff>238125</xdr:rowOff>
                  </from>
                  <to>
                    <xdr:col>10</xdr:col>
                    <xdr:colOff>600075</xdr:colOff>
                    <xdr:row>191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" r:id="rId79" name="Check Box 527">
              <controlPr defaultSize="0" autoFill="0" autoLine="0" autoPict="0">
                <anchor moveWithCells="1">
                  <from>
                    <xdr:col>10</xdr:col>
                    <xdr:colOff>333375</xdr:colOff>
                    <xdr:row>190</xdr:row>
                    <xdr:rowOff>238125</xdr:rowOff>
                  </from>
                  <to>
                    <xdr:col>10</xdr:col>
                    <xdr:colOff>600075</xdr:colOff>
                    <xdr:row>192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" r:id="rId80" name="Check Box 528">
              <controlPr defaultSize="0" autoFill="0" autoLine="0" autoPict="0">
                <anchor moveWithCells="1">
                  <from>
                    <xdr:col>10</xdr:col>
                    <xdr:colOff>333375</xdr:colOff>
                    <xdr:row>191</xdr:row>
                    <xdr:rowOff>238125</xdr:rowOff>
                  </from>
                  <to>
                    <xdr:col>10</xdr:col>
                    <xdr:colOff>600075</xdr:colOff>
                    <xdr:row>193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" r:id="rId81" name="Check Box 529">
              <controlPr defaultSize="0" autoFill="0" autoLine="0" autoPict="0">
                <anchor moveWithCells="1">
                  <from>
                    <xdr:col>10</xdr:col>
                    <xdr:colOff>333375</xdr:colOff>
                    <xdr:row>192</xdr:row>
                    <xdr:rowOff>238125</xdr:rowOff>
                  </from>
                  <to>
                    <xdr:col>10</xdr:col>
                    <xdr:colOff>600075</xdr:colOff>
                    <xdr:row>194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" r:id="rId82" name="Check Box 530">
              <controlPr defaultSize="0" autoFill="0" autoLine="0" autoPict="0">
                <anchor moveWithCells="1">
                  <from>
                    <xdr:col>10</xdr:col>
                    <xdr:colOff>333375</xdr:colOff>
                    <xdr:row>193</xdr:row>
                    <xdr:rowOff>238125</xdr:rowOff>
                  </from>
                  <to>
                    <xdr:col>10</xdr:col>
                    <xdr:colOff>600075</xdr:colOff>
                    <xdr:row>195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" r:id="rId83" name="Check Box 531">
              <controlPr defaultSize="0" autoFill="0" autoLine="0" autoPict="0">
                <anchor moveWithCells="1">
                  <from>
                    <xdr:col>10</xdr:col>
                    <xdr:colOff>333375</xdr:colOff>
                    <xdr:row>194</xdr:row>
                    <xdr:rowOff>238125</xdr:rowOff>
                  </from>
                  <to>
                    <xdr:col>10</xdr:col>
                    <xdr:colOff>600075</xdr:colOff>
                    <xdr:row>196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84" name="Check Box 502">
              <controlPr defaultSize="0" autoFill="0" autoLine="0" autoPict="0">
                <anchor moveWithCells="1">
                  <from>
                    <xdr:col>10</xdr:col>
                    <xdr:colOff>266700</xdr:colOff>
                    <xdr:row>91</xdr:row>
                    <xdr:rowOff>47625</xdr:rowOff>
                  </from>
                  <to>
                    <xdr:col>10</xdr:col>
                    <xdr:colOff>523875</xdr:colOff>
                    <xdr:row>91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" r:id="rId85" name="Check Box 532">
              <controlPr defaultSize="0" autoFill="0" autoLine="0" autoPict="0">
                <anchor moveWithCells="1">
                  <from>
                    <xdr:col>10</xdr:col>
                    <xdr:colOff>266700</xdr:colOff>
                    <xdr:row>92</xdr:row>
                    <xdr:rowOff>47625</xdr:rowOff>
                  </from>
                  <to>
                    <xdr:col>10</xdr:col>
                    <xdr:colOff>523875</xdr:colOff>
                    <xdr:row>92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" r:id="rId86" name="Check Box 533">
              <controlPr defaultSize="0" autoFill="0" autoLine="0" autoPict="0">
                <anchor moveWithCells="1">
                  <from>
                    <xdr:col>10</xdr:col>
                    <xdr:colOff>266700</xdr:colOff>
                    <xdr:row>93</xdr:row>
                    <xdr:rowOff>9525</xdr:rowOff>
                  </from>
                  <to>
                    <xdr:col>10</xdr:col>
                    <xdr:colOff>523875</xdr:colOff>
                    <xdr:row>93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68232-B5CD-4B36-9064-55EE196737EA}">
  <sheetPr>
    <tabColor rgb="FFC00000"/>
    <pageSetUpPr fitToPage="1"/>
  </sheetPr>
  <dimension ref="A1:V290"/>
  <sheetViews>
    <sheetView showGridLines="0" zoomScaleNormal="100" zoomScaleSheetLayoutView="100" workbookViewId="0">
      <selection sqref="A1:L1"/>
    </sheetView>
  </sheetViews>
  <sheetFormatPr defaultColWidth="0" defaultRowHeight="0" customHeight="1" zeroHeight="1"/>
  <cols>
    <col min="1" max="1" width="10.5703125" style="112" customWidth="1"/>
    <col min="2" max="2" width="11.85546875" style="112" customWidth="1"/>
    <col min="3" max="3" width="10.85546875" style="112" customWidth="1"/>
    <col min="4" max="4" width="10.5703125" style="112" customWidth="1"/>
    <col min="5" max="6" width="15.5703125" style="112" customWidth="1"/>
    <col min="7" max="7" width="11.140625" style="112" customWidth="1"/>
    <col min="8" max="8" width="12.42578125" style="112" customWidth="1"/>
    <col min="9" max="9" width="11.140625" style="112" customWidth="1"/>
    <col min="10" max="10" width="9.5703125" style="112" customWidth="1"/>
    <col min="11" max="12" width="12.42578125" style="112" customWidth="1"/>
    <col min="13" max="13" width="34.85546875" style="112" customWidth="1"/>
    <col min="14" max="14" width="12.42578125" style="112" hidden="1" customWidth="1"/>
    <col min="15" max="16" width="13" style="116" hidden="1" customWidth="1"/>
    <col min="17" max="22" width="0" style="112" hidden="1" customWidth="1"/>
    <col min="23" max="16384" width="13" style="112" hidden="1"/>
  </cols>
  <sheetData>
    <row r="1" spans="1:22" s="72" customFormat="1" ht="32.25" customHeight="1">
      <c r="A1" s="533" t="s">
        <v>792</v>
      </c>
      <c r="B1" s="533"/>
      <c r="C1" s="533"/>
      <c r="D1" s="533"/>
      <c r="E1" s="533"/>
      <c r="F1" s="533"/>
      <c r="G1" s="533"/>
      <c r="H1" s="533"/>
      <c r="I1" s="533"/>
      <c r="J1" s="533"/>
      <c r="K1" s="533"/>
      <c r="L1" s="533"/>
      <c r="M1" s="407"/>
      <c r="N1" s="408"/>
      <c r="O1" s="84"/>
    </row>
    <row r="2" spans="1:22" s="63" customFormat="1" ht="20.100000000000001" hidden="1" customHeight="1">
      <c r="A2" s="576" t="s">
        <v>4</v>
      </c>
      <c r="B2" s="576"/>
      <c r="C2" s="576"/>
      <c r="D2" s="576"/>
      <c r="E2" s="576"/>
      <c r="F2" s="601">
        <f>+questionario!F15</f>
        <v>0</v>
      </c>
      <c r="G2" s="601"/>
      <c r="H2" s="601"/>
      <c r="I2" s="601"/>
      <c r="J2" s="601"/>
      <c r="K2" s="601"/>
      <c r="L2" s="40" t="str">
        <f>+IF(F2="","Compilare denominazione impresa","")</f>
        <v/>
      </c>
      <c r="M2" s="28"/>
      <c r="N2" s="72"/>
      <c r="U2" s="73"/>
      <c r="V2" s="73"/>
    </row>
    <row r="3" spans="1:22" s="63" customFormat="1" ht="20.100000000000001" hidden="1" customHeight="1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54"/>
      <c r="M3" s="25"/>
      <c r="N3" s="72"/>
      <c r="U3" s="73"/>
    </row>
    <row r="4" spans="1:22" s="63" customFormat="1" ht="20.100000000000001" hidden="1" customHeight="1">
      <c r="A4" s="576" t="s">
        <v>5</v>
      </c>
      <c r="B4" s="576"/>
      <c r="C4" s="576"/>
      <c r="D4" s="576"/>
      <c r="E4" s="576"/>
      <c r="F4" s="601" t="str">
        <f>+questionario!F17</f>
        <v>ANCE</v>
      </c>
      <c r="G4" s="601"/>
      <c r="H4" s="601"/>
      <c r="I4" s="601"/>
      <c r="J4" s="601"/>
      <c r="K4" s="601"/>
      <c r="L4" s="40" t="str">
        <f>+IF(F4="","Compilare Associazione","")</f>
        <v/>
      </c>
      <c r="M4" s="28"/>
      <c r="N4" s="72"/>
      <c r="U4" s="73"/>
      <c r="V4" s="73"/>
    </row>
    <row r="5" spans="1:22" s="63" customFormat="1" ht="20.100000000000001" hidden="1" customHeight="1">
      <c r="A5" s="72"/>
      <c r="B5" s="72"/>
      <c r="C5" s="72"/>
      <c r="D5" s="72"/>
      <c r="E5" s="72"/>
      <c r="F5" s="72"/>
      <c r="G5" s="72"/>
      <c r="H5" s="72"/>
      <c r="I5" s="72"/>
      <c r="J5" s="74"/>
      <c r="K5" s="72"/>
      <c r="L5" s="43" t="str">
        <f>+IF(C6="","Compilare Partita IVA (senza zeri iniziali)",IF(LEN(C6)&gt;11,"Partita IVA oltre 11 caratteri?",""))</f>
        <v/>
      </c>
      <c r="M5" s="44"/>
      <c r="N5" s="72"/>
      <c r="P5" s="541"/>
      <c r="Q5" s="541"/>
      <c r="R5" s="541"/>
      <c r="S5" s="84"/>
      <c r="U5" s="73"/>
      <c r="V5" s="73"/>
    </row>
    <row r="6" spans="1:22" s="70" customFormat="1" ht="20.100000000000001" hidden="1" customHeight="1">
      <c r="A6" s="576" t="s">
        <v>6</v>
      </c>
      <c r="B6" s="576"/>
      <c r="C6" s="674">
        <f>+questionario!C19</f>
        <v>0</v>
      </c>
      <c r="D6" s="674"/>
      <c r="E6" s="674"/>
      <c r="F6" s="578"/>
      <c r="G6" s="578"/>
      <c r="H6" s="578"/>
      <c r="I6" s="85"/>
      <c r="J6" s="310"/>
      <c r="K6" s="298"/>
      <c r="L6" s="40"/>
      <c r="M6" s="28"/>
      <c r="N6" s="84"/>
      <c r="O6" s="84"/>
      <c r="P6" s="541"/>
      <c r="Q6" s="541"/>
      <c r="R6" s="541"/>
      <c r="T6" s="63"/>
      <c r="U6" s="73"/>
      <c r="V6" s="73"/>
    </row>
    <row r="7" spans="1:22" s="70" customFormat="1" ht="20.100000000000001" hidden="1" customHeight="1">
      <c r="A7" s="92"/>
      <c r="B7" s="92"/>
      <c r="C7" s="409"/>
      <c r="D7" s="409"/>
      <c r="E7" s="409"/>
      <c r="F7" s="410"/>
      <c r="G7" s="410"/>
      <c r="H7" s="410"/>
      <c r="I7" s="85"/>
      <c r="J7" s="310"/>
      <c r="K7" s="298"/>
      <c r="L7" s="40"/>
      <c r="M7" s="28"/>
      <c r="N7" s="84"/>
      <c r="O7" s="84"/>
      <c r="P7" s="94"/>
      <c r="Q7" s="94"/>
      <c r="R7" s="94"/>
      <c r="T7" s="63"/>
      <c r="U7" s="73"/>
      <c r="V7" s="73"/>
    </row>
    <row r="8" spans="1:22" s="413" customFormat="1" ht="20.100000000000001" customHeight="1">
      <c r="A8" s="92" t="s">
        <v>793</v>
      </c>
      <c r="B8" s="369"/>
      <c r="C8" s="369"/>
      <c r="D8" s="369"/>
      <c r="E8" s="369"/>
      <c r="F8" s="369"/>
      <c r="G8" s="369"/>
      <c r="H8" s="369"/>
      <c r="I8" s="369"/>
      <c r="J8" s="369"/>
      <c r="K8" s="369"/>
      <c r="L8" s="369"/>
      <c r="M8" s="369"/>
      <c r="N8" s="369"/>
      <c r="O8" s="411"/>
      <c r="P8" s="412"/>
    </row>
    <row r="9" spans="1:22" ht="20.100000000000001" customHeight="1">
      <c r="A9" s="675"/>
      <c r="B9" s="675"/>
      <c r="C9" s="675"/>
      <c r="D9" s="675"/>
      <c r="E9" s="675"/>
      <c r="F9" s="675"/>
      <c r="G9" s="675"/>
      <c r="H9" s="88" t="s">
        <v>8</v>
      </c>
      <c r="I9" s="415" t="b">
        <v>0</v>
      </c>
      <c r="J9" s="192" t="s">
        <v>9</v>
      </c>
      <c r="K9" s="415" t="b">
        <v>0</v>
      </c>
      <c r="L9" s="416"/>
      <c r="M9" s="416"/>
      <c r="N9" s="416"/>
      <c r="O9" s="411"/>
    </row>
    <row r="10" spans="1:22" ht="12.75" customHeight="1">
      <c r="A10" s="414"/>
      <c r="B10" s="414"/>
      <c r="C10" s="414"/>
      <c r="D10" s="414"/>
      <c r="E10" s="414"/>
      <c r="F10" s="414"/>
      <c r="G10" s="414"/>
      <c r="H10" s="88"/>
      <c r="I10" s="70"/>
      <c r="J10" s="192"/>
      <c r="L10" s="37" t="str">
        <f>IF(I9+K9&gt;1,"scegliere una sola opzione","")</f>
        <v/>
      </c>
      <c r="N10" s="376" t="str">
        <f>IF($I$9=TRUE,"1","0")</f>
        <v>0</v>
      </c>
      <c r="O10" s="376" t="str">
        <f>IF($K$9=TRUE,"1","0")</f>
        <v>0</v>
      </c>
      <c r="P10" s="417">
        <f>N10*1</f>
        <v>0</v>
      </c>
      <c r="Q10" s="417">
        <f>O10*1</f>
        <v>0</v>
      </c>
    </row>
    <row r="11" spans="1:22" ht="12.75" customHeight="1">
      <c r="A11" s="414"/>
      <c r="B11" s="414"/>
      <c r="C11" s="414"/>
      <c r="D11" s="414"/>
      <c r="E11" s="414"/>
      <c r="F11" s="414"/>
      <c r="G11" s="414"/>
      <c r="H11" s="88"/>
      <c r="I11" s="70"/>
      <c r="J11" s="192"/>
      <c r="O11" s="72"/>
    </row>
    <row r="12" spans="1:22" ht="20.100000000000001" customHeight="1">
      <c r="A12" s="576" t="s">
        <v>794</v>
      </c>
      <c r="B12" s="576"/>
      <c r="C12" s="576"/>
      <c r="D12" s="576"/>
      <c r="E12" s="576"/>
      <c r="F12" s="576"/>
      <c r="G12" s="576"/>
      <c r="H12" s="576"/>
      <c r="I12" s="576"/>
      <c r="J12" s="576"/>
      <c r="K12" s="576"/>
      <c r="L12" s="418"/>
      <c r="M12" s="116"/>
      <c r="N12" s="116"/>
    </row>
    <row r="13" spans="1:22" ht="20.100000000000001" customHeight="1">
      <c r="A13" s="119"/>
      <c r="B13" s="392"/>
      <c r="C13" s="392"/>
      <c r="D13" s="392"/>
      <c r="E13" s="392"/>
      <c r="F13" s="392"/>
      <c r="G13" s="392"/>
      <c r="H13" s="392"/>
      <c r="I13" s="419" t="s">
        <v>795</v>
      </c>
      <c r="J13" s="419" t="s">
        <v>716</v>
      </c>
      <c r="K13" s="419" t="s">
        <v>715</v>
      </c>
      <c r="L13" s="419" t="s">
        <v>796</v>
      </c>
      <c r="N13" s="419" t="s">
        <v>795</v>
      </c>
      <c r="O13" s="419" t="s">
        <v>716</v>
      </c>
      <c r="P13" s="419" t="s">
        <v>715</v>
      </c>
      <c r="Q13" s="419" t="s">
        <v>796</v>
      </c>
    </row>
    <row r="14" spans="1:22" ht="20.100000000000001" customHeight="1">
      <c r="B14" s="529" t="s">
        <v>797</v>
      </c>
      <c r="C14" s="529"/>
      <c r="D14" s="529"/>
      <c r="E14" s="529"/>
      <c r="F14" s="529"/>
      <c r="G14" s="529"/>
      <c r="H14" s="529"/>
      <c r="I14" s="420" t="b">
        <v>0</v>
      </c>
      <c r="J14" s="420" t="b">
        <v>0</v>
      </c>
      <c r="K14" s="420" t="b">
        <v>0</v>
      </c>
      <c r="L14" s="420" t="b">
        <v>0</v>
      </c>
      <c r="N14" s="376" t="str">
        <f>IF($N$10="1","",IF(AND($O$10="1",I$22=0),"",IF(I14=TRUE,"1","0")))</f>
        <v>0</v>
      </c>
      <c r="O14" s="376" t="str">
        <f>IF($N$10="1","",IF(AND($O$10="1",J$22=0),"",IF(J14=TRUE,"1","0")))</f>
        <v>0</v>
      </c>
      <c r="P14" s="376" t="str">
        <f>IF($N$10="1","",IF(AND($O$10="1",K$22=0),"",IF(K14=TRUE,"1","0")))</f>
        <v>0</v>
      </c>
      <c r="Q14" s="376" t="str">
        <f>IF($N$10="1","",IF(AND($O$10="1",L$22=0),"",IF(L14=TRUE,"1","0")))</f>
        <v>0</v>
      </c>
    </row>
    <row r="15" spans="1:22" ht="20.100000000000001" customHeight="1">
      <c r="B15" s="529" t="s">
        <v>798</v>
      </c>
      <c r="C15" s="529"/>
      <c r="D15" s="529"/>
      <c r="E15" s="529"/>
      <c r="F15" s="529"/>
      <c r="G15" s="529"/>
      <c r="H15" s="529"/>
      <c r="I15" s="421" t="b">
        <v>0</v>
      </c>
      <c r="J15" s="421" t="b">
        <v>0</v>
      </c>
      <c r="K15" s="421" t="b">
        <v>0</v>
      </c>
      <c r="L15" s="421" t="b">
        <v>0</v>
      </c>
      <c r="N15" s="376" t="str">
        <f t="shared" ref="N15:Q21" si="0">IF($N$10="1","",IF(AND($O$10="1",I$22=0),"",IF(I15=TRUE,"1","0")))</f>
        <v>0</v>
      </c>
      <c r="O15" s="376" t="str">
        <f t="shared" si="0"/>
        <v>0</v>
      </c>
      <c r="P15" s="376" t="str">
        <f t="shared" si="0"/>
        <v>0</v>
      </c>
      <c r="Q15" s="376" t="str">
        <f t="shared" si="0"/>
        <v>0</v>
      </c>
    </row>
    <row r="16" spans="1:22" s="422" customFormat="1" ht="20.100000000000001" customHeight="1">
      <c r="B16" s="529" t="s">
        <v>799</v>
      </c>
      <c r="C16" s="529"/>
      <c r="D16" s="529"/>
      <c r="E16" s="529"/>
      <c r="F16" s="529"/>
      <c r="G16" s="529"/>
      <c r="H16" s="529"/>
      <c r="I16" s="421" t="b">
        <v>0</v>
      </c>
      <c r="J16" s="421" t="b">
        <v>0</v>
      </c>
      <c r="K16" s="421" t="b">
        <v>0</v>
      </c>
      <c r="L16" s="421" t="b">
        <v>0</v>
      </c>
      <c r="N16" s="376" t="str">
        <f t="shared" si="0"/>
        <v>0</v>
      </c>
      <c r="O16" s="376" t="str">
        <f t="shared" si="0"/>
        <v>0</v>
      </c>
      <c r="P16" s="376" t="str">
        <f t="shared" si="0"/>
        <v>0</v>
      </c>
      <c r="Q16" s="376" t="str">
        <f t="shared" si="0"/>
        <v>0</v>
      </c>
    </row>
    <row r="17" spans="1:20" s="422" customFormat="1" ht="20.100000000000001" customHeight="1">
      <c r="B17" s="529" t="s">
        <v>800</v>
      </c>
      <c r="C17" s="529"/>
      <c r="D17" s="529"/>
      <c r="E17" s="529"/>
      <c r="F17" s="529"/>
      <c r="G17" s="529"/>
      <c r="H17" s="529"/>
      <c r="I17" s="421" t="b">
        <v>0</v>
      </c>
      <c r="J17" s="421" t="b">
        <v>0</v>
      </c>
      <c r="K17" s="421" t="b">
        <v>0</v>
      </c>
      <c r="L17" s="421" t="b">
        <v>0</v>
      </c>
      <c r="N17" s="376" t="str">
        <f t="shared" si="0"/>
        <v>0</v>
      </c>
      <c r="O17" s="376" t="str">
        <f t="shared" si="0"/>
        <v>0</v>
      </c>
      <c r="P17" s="376" t="str">
        <f t="shared" si="0"/>
        <v>0</v>
      </c>
      <c r="Q17" s="376" t="str">
        <f t="shared" si="0"/>
        <v>0</v>
      </c>
    </row>
    <row r="18" spans="1:20" s="422" customFormat="1" ht="20.100000000000001" customHeight="1">
      <c r="B18" s="529" t="s">
        <v>801</v>
      </c>
      <c r="C18" s="529"/>
      <c r="D18" s="529"/>
      <c r="E18" s="529"/>
      <c r="F18" s="529"/>
      <c r="G18" s="529"/>
      <c r="H18" s="529"/>
      <c r="I18" s="421" t="b">
        <v>0</v>
      </c>
      <c r="J18" s="421" t="b">
        <v>0</v>
      </c>
      <c r="K18" s="421" t="b">
        <v>0</v>
      </c>
      <c r="L18" s="421" t="b">
        <v>0</v>
      </c>
      <c r="N18" s="376" t="str">
        <f t="shared" si="0"/>
        <v>0</v>
      </c>
      <c r="O18" s="376" t="str">
        <f t="shared" si="0"/>
        <v>0</v>
      </c>
      <c r="P18" s="376" t="str">
        <f t="shared" si="0"/>
        <v>0</v>
      </c>
      <c r="Q18" s="376" t="str">
        <f t="shared" si="0"/>
        <v>0</v>
      </c>
    </row>
    <row r="19" spans="1:20" s="422" customFormat="1" ht="20.100000000000001" customHeight="1">
      <c r="B19" s="529" t="s">
        <v>802</v>
      </c>
      <c r="C19" s="529"/>
      <c r="D19" s="529"/>
      <c r="E19" s="529"/>
      <c r="F19" s="529"/>
      <c r="G19" s="529"/>
      <c r="H19" s="529"/>
      <c r="I19" s="421" t="b">
        <v>0</v>
      </c>
      <c r="J19" s="421" t="b">
        <v>0</v>
      </c>
      <c r="K19" s="421" t="b">
        <v>0</v>
      </c>
      <c r="L19" s="421" t="b">
        <v>0</v>
      </c>
      <c r="N19" s="376" t="str">
        <f t="shared" si="0"/>
        <v>0</v>
      </c>
      <c r="O19" s="376" t="str">
        <f t="shared" si="0"/>
        <v>0</v>
      </c>
      <c r="P19" s="376" t="str">
        <f t="shared" si="0"/>
        <v>0</v>
      </c>
      <c r="Q19" s="376" t="str">
        <f t="shared" si="0"/>
        <v>0</v>
      </c>
    </row>
    <row r="20" spans="1:20" s="422" customFormat="1" ht="20.100000000000001" customHeight="1">
      <c r="B20" s="529" t="s">
        <v>803</v>
      </c>
      <c r="C20" s="529"/>
      <c r="D20" s="529"/>
      <c r="E20" s="529"/>
      <c r="F20" s="529"/>
      <c r="G20" s="529"/>
      <c r="H20" s="529"/>
      <c r="I20" s="421" t="b">
        <v>0</v>
      </c>
      <c r="J20" s="421" t="b">
        <v>0</v>
      </c>
      <c r="K20" s="421" t="b">
        <v>0</v>
      </c>
      <c r="L20" s="421" t="b">
        <v>0</v>
      </c>
      <c r="N20" s="376" t="str">
        <f t="shared" si="0"/>
        <v>0</v>
      </c>
      <c r="O20" s="376" t="str">
        <f t="shared" si="0"/>
        <v>0</v>
      </c>
      <c r="P20" s="376" t="str">
        <f t="shared" si="0"/>
        <v>0</v>
      </c>
      <c r="Q20" s="376" t="str">
        <f t="shared" si="0"/>
        <v>0</v>
      </c>
    </row>
    <row r="21" spans="1:20" s="422" customFormat="1" ht="20.100000000000001" customHeight="1">
      <c r="A21" s="423"/>
      <c r="B21" s="529" t="s">
        <v>804</v>
      </c>
      <c r="C21" s="529"/>
      <c r="D21" s="529"/>
      <c r="E21" s="529"/>
      <c r="F21" s="529"/>
      <c r="G21" s="529"/>
      <c r="H21" s="529"/>
      <c r="I21" s="421" t="b">
        <v>0</v>
      </c>
      <c r="J21" s="421" t="b">
        <v>0</v>
      </c>
      <c r="K21" s="421" t="b">
        <v>0</v>
      </c>
      <c r="L21" s="421" t="b">
        <v>0</v>
      </c>
      <c r="N21" s="376" t="str">
        <f t="shared" si="0"/>
        <v>0</v>
      </c>
      <c r="O21" s="376" t="str">
        <f t="shared" si="0"/>
        <v>0</v>
      </c>
      <c r="P21" s="376" t="str">
        <f t="shared" si="0"/>
        <v>0</v>
      </c>
      <c r="Q21" s="376" t="str">
        <f t="shared" si="0"/>
        <v>0</v>
      </c>
    </row>
    <row r="22" spans="1:20" ht="20.100000000000001" customHeight="1">
      <c r="A22" s="119"/>
      <c r="B22" s="240"/>
      <c r="C22" s="240"/>
      <c r="D22" s="240"/>
      <c r="E22" s="424"/>
      <c r="F22" s="424"/>
      <c r="G22" s="424"/>
      <c r="H22" s="424"/>
      <c r="I22" s="425">
        <f>questionario!H52+questionario!J52</f>
        <v>0</v>
      </c>
      <c r="J22" s="425">
        <f>questionario!H53+questionario!J53</f>
        <v>0</v>
      </c>
      <c r="K22" s="425">
        <f>questionario!H54+questionario!J54</f>
        <v>0</v>
      </c>
      <c r="L22" s="425">
        <f>questionario!H55+questionario!J55+questionario!H56+questionario!J56</f>
        <v>0</v>
      </c>
      <c r="M22" s="426">
        <f>SUM(I22:L22)</f>
        <v>0</v>
      </c>
      <c r="N22" s="424"/>
    </row>
    <row r="23" spans="1:20" ht="30" customHeight="1">
      <c r="A23" s="534" t="s">
        <v>1151</v>
      </c>
      <c r="B23" s="534"/>
      <c r="C23" s="534"/>
      <c r="D23" s="534"/>
      <c r="E23" s="534"/>
      <c r="F23" s="534"/>
      <c r="G23" s="534"/>
      <c r="H23" s="534"/>
      <c r="I23" s="534"/>
      <c r="J23" s="534"/>
      <c r="K23" s="534"/>
      <c r="L23" s="534"/>
      <c r="M23" s="373"/>
      <c r="N23" s="84"/>
      <c r="O23" s="72"/>
    </row>
    <row r="24" spans="1:20" ht="20.100000000000001" customHeight="1">
      <c r="E24" s="116"/>
      <c r="F24" s="86"/>
    </row>
    <row r="25" spans="1:20" ht="18.75" customHeight="1">
      <c r="E25" s="116"/>
      <c r="F25" s="86" t="s">
        <v>805</v>
      </c>
    </row>
    <row r="26" spans="1:20" ht="20.100000000000001" customHeight="1">
      <c r="A26" s="676" t="str">
        <f>IF(F26&gt;0.15,_xlfn.CONCAT($R$26,S26,$T$26),"")</f>
        <v/>
      </c>
      <c r="B26" s="676"/>
      <c r="C26" s="676"/>
      <c r="D26" s="676"/>
      <c r="E26" s="427" t="s">
        <v>22</v>
      </c>
      <c r="F26" s="428"/>
      <c r="G26" s="429" t="str">
        <f>IF(F26&lt;0,"Inserire un valore maggiore o uguale a zero","")</f>
        <v/>
      </c>
      <c r="P26" s="430" t="str">
        <f>IF(I22&gt;0,F26,"")</f>
        <v/>
      </c>
      <c r="R26" s="116" t="s">
        <v>806</v>
      </c>
      <c r="S26" s="116">
        <f>F26*100</f>
        <v>0</v>
      </c>
      <c r="T26" s="112" t="s">
        <v>807</v>
      </c>
    </row>
    <row r="27" spans="1:20" ht="20.100000000000001" customHeight="1">
      <c r="A27" s="676" t="str">
        <f>IF(F27&gt;0.15,_xlfn.CONCAT($R$26,S27,$T$26),"")</f>
        <v/>
      </c>
      <c r="B27" s="676"/>
      <c r="C27" s="676"/>
      <c r="D27" s="676"/>
      <c r="E27" s="427" t="s">
        <v>23</v>
      </c>
      <c r="F27" s="428"/>
      <c r="G27" s="429" t="str">
        <f t="shared" ref="G27:G28" si="1">IF(F27&lt;0,"Inserire un valore maggiore o uguale a zero","")</f>
        <v/>
      </c>
      <c r="P27" s="430" t="str">
        <f>IF(J22&gt;0,F27,"")</f>
        <v/>
      </c>
      <c r="R27" s="116"/>
      <c r="S27" s="116">
        <f>F27*100</f>
        <v>0</v>
      </c>
    </row>
    <row r="28" spans="1:20" ht="20.100000000000001" customHeight="1">
      <c r="A28" s="676" t="str">
        <f>IF(F28&gt;0.15,_xlfn.CONCAT($R$26,S28,$T$26),"")</f>
        <v/>
      </c>
      <c r="B28" s="676"/>
      <c r="C28" s="676"/>
      <c r="D28" s="676"/>
      <c r="E28" s="427" t="s">
        <v>24</v>
      </c>
      <c r="F28" s="428"/>
      <c r="G28" s="429" t="str">
        <f t="shared" si="1"/>
        <v/>
      </c>
      <c r="P28" s="430" t="str">
        <f>IF(K22&gt;0,F28,"")</f>
        <v/>
      </c>
      <c r="R28" s="116"/>
      <c r="S28" s="116">
        <f>F28*100</f>
        <v>0</v>
      </c>
    </row>
    <row r="29" spans="1:20" ht="20.100000000000001" customHeight="1">
      <c r="A29" s="676" t="str">
        <f>IF(F29&gt;0.15,_xlfn.CONCAT($R$26,S29,$T$26),"")</f>
        <v/>
      </c>
      <c r="B29" s="676"/>
      <c r="C29" s="676"/>
      <c r="D29" s="676"/>
      <c r="E29" s="84" t="s">
        <v>808</v>
      </c>
      <c r="F29" s="428"/>
      <c r="G29" s="679" t="s">
        <v>809</v>
      </c>
      <c r="H29" s="680"/>
      <c r="I29" s="432" t="e">
        <f>SUM(I30:L30)/M30</f>
        <v>#VALUE!</v>
      </c>
      <c r="P29" s="430" t="str">
        <f>IF(L22&gt;0,F29,"")</f>
        <v/>
      </c>
      <c r="Q29" s="433"/>
      <c r="R29" s="116"/>
      <c r="S29" s="116">
        <f>F29*100</f>
        <v>0</v>
      </c>
    </row>
    <row r="30" spans="1:20" ht="20.100000000000001" customHeight="1">
      <c r="E30" s="427"/>
      <c r="F30" s="434"/>
      <c r="G30" s="431"/>
      <c r="H30" s="431"/>
      <c r="I30" s="435" t="str">
        <f>IF(I22=0,"",F26*I22)</f>
        <v/>
      </c>
      <c r="J30" s="435" t="str">
        <f>IF(J22=0,"",F27*J22)</f>
        <v/>
      </c>
      <c r="K30" s="435" t="str">
        <f>IF(K22=0,"",F28*K22)</f>
        <v/>
      </c>
      <c r="L30" s="435" t="str">
        <f>IF(L22=0,"",F29*L22)</f>
        <v/>
      </c>
      <c r="M30" s="435" t="str">
        <f>IF(M22=0,"",M22)</f>
        <v/>
      </c>
      <c r="N30" s="85"/>
    </row>
    <row r="31" spans="1:20" ht="20.100000000000001" customHeight="1">
      <c r="A31" s="337" t="s">
        <v>810</v>
      </c>
      <c r="B31" s="436"/>
      <c r="C31" s="436"/>
      <c r="D31" s="436"/>
      <c r="E31" s="437"/>
      <c r="F31" s="436"/>
      <c r="G31" s="436"/>
    </row>
    <row r="32" spans="1:20" ht="20.100000000000001" customHeight="1">
      <c r="E32" s="427"/>
      <c r="F32" s="86" t="s">
        <v>805</v>
      </c>
      <c r="G32" s="429"/>
    </row>
    <row r="33" spans="1:18" ht="20.100000000000001" customHeight="1">
      <c r="E33" s="87" t="s">
        <v>811</v>
      </c>
      <c r="F33" s="428"/>
      <c r="P33" s="438"/>
    </row>
    <row r="34" spans="1:18" ht="20.100000000000001" customHeight="1">
      <c r="A34" s="119"/>
      <c r="B34" s="240"/>
      <c r="C34" s="240"/>
      <c r="D34" s="240"/>
      <c r="E34" s="424"/>
      <c r="F34" s="424"/>
      <c r="G34" s="424"/>
      <c r="H34" s="424"/>
      <c r="I34" s="439"/>
      <c r="J34" s="439"/>
      <c r="K34" s="439"/>
      <c r="L34" s="439"/>
      <c r="M34" s="439"/>
    </row>
    <row r="35" spans="1:18" s="442" customFormat="1" ht="15">
      <c r="A35" s="681" t="s">
        <v>812</v>
      </c>
      <c r="B35" s="681"/>
      <c r="C35" s="681"/>
      <c r="D35" s="681"/>
      <c r="E35" s="681"/>
      <c r="F35" s="681"/>
      <c r="G35" s="681"/>
      <c r="H35" s="681"/>
      <c r="I35" s="681"/>
      <c r="J35" s="681"/>
      <c r="K35" s="681"/>
      <c r="L35" s="441"/>
      <c r="M35" s="441"/>
      <c r="N35" s="441"/>
      <c r="O35" s="441"/>
      <c r="P35" s="441"/>
      <c r="Q35" s="441"/>
      <c r="R35" s="441"/>
    </row>
    <row r="36" spans="1:18" s="442" customFormat="1" ht="11.25" customHeight="1">
      <c r="A36" s="440"/>
      <c r="B36" s="440"/>
      <c r="C36" s="440"/>
      <c r="D36" s="440"/>
      <c r="E36" s="440"/>
      <c r="F36" s="440"/>
      <c r="G36" s="440"/>
      <c r="H36" s="440"/>
      <c r="I36" s="440"/>
      <c r="J36" s="440"/>
      <c r="K36" s="440"/>
      <c r="L36" s="441"/>
      <c r="M36" s="441"/>
      <c r="N36" s="441"/>
      <c r="O36" s="441"/>
      <c r="P36" s="441"/>
      <c r="Q36" s="441"/>
      <c r="R36" s="441"/>
    </row>
    <row r="37" spans="1:18" s="442" customFormat="1" ht="15.75" customHeight="1">
      <c r="A37" s="440"/>
      <c r="B37" s="112"/>
      <c r="C37" s="443"/>
      <c r="D37" s="443"/>
      <c r="E37" s="443"/>
      <c r="F37" s="443"/>
      <c r="G37" s="444" t="s">
        <v>813</v>
      </c>
      <c r="H37" s="445" t="b">
        <v>0</v>
      </c>
      <c r="I37" s="682" t="str">
        <f>IF(OR(H37+questionario!K225&gt;1,questionario!K225+'Focus - POLITICHE RETRIBUTIVE'!H38&gt;1),"Attenzione! In F2 hai indicato l'erogazione di premi variabili collettivi","")</f>
        <v/>
      </c>
      <c r="J37" s="682"/>
      <c r="K37" s="682"/>
      <c r="L37" s="682"/>
      <c r="M37" s="682"/>
      <c r="N37" s="446" t="str">
        <f>+IF(H37=TRUE,"1","0")</f>
        <v>0</v>
      </c>
      <c r="O37" s="441"/>
      <c r="P37" s="447">
        <f>N37*1</f>
        <v>0</v>
      </c>
      <c r="Q37" s="441"/>
      <c r="R37" s="441"/>
    </row>
    <row r="38" spans="1:18" s="442" customFormat="1" ht="15.75" customHeight="1">
      <c r="A38" s="440"/>
      <c r="B38" s="112"/>
      <c r="C38" s="443"/>
      <c r="D38" s="443"/>
      <c r="E38" s="443"/>
      <c r="F38" s="443"/>
      <c r="G38" s="444" t="s">
        <v>814</v>
      </c>
      <c r="H38" s="448" t="b">
        <v>0</v>
      </c>
      <c r="I38" s="682"/>
      <c r="J38" s="682"/>
      <c r="K38" s="682"/>
      <c r="L38" s="682"/>
      <c r="M38" s="682"/>
      <c r="N38" s="446" t="str">
        <f>+IF(H38=TRUE,"1","0")</f>
        <v>0</v>
      </c>
      <c r="O38" s="441"/>
      <c r="P38" s="447">
        <f>N38*1</f>
        <v>0</v>
      </c>
      <c r="Q38" s="441"/>
      <c r="R38" s="441"/>
    </row>
    <row r="39" spans="1:18" s="442" customFormat="1" ht="15.75" customHeight="1">
      <c r="A39" s="440"/>
      <c r="B39" s="112"/>
      <c r="C39" s="443"/>
      <c r="D39" s="443"/>
      <c r="E39" s="443"/>
      <c r="F39" s="443"/>
      <c r="G39" s="444" t="s">
        <v>815</v>
      </c>
      <c r="H39" s="448" t="b">
        <v>0</v>
      </c>
      <c r="I39" s="440"/>
      <c r="J39" s="440"/>
      <c r="K39" s="440"/>
      <c r="L39" s="441"/>
      <c r="M39" s="441"/>
      <c r="N39" s="446" t="str">
        <f>+IF(H39=TRUE,"1","0")</f>
        <v>0</v>
      </c>
      <c r="O39" s="441"/>
      <c r="P39" s="447">
        <f>N39*1</f>
        <v>0</v>
      </c>
      <c r="Q39" s="441"/>
      <c r="R39" s="441"/>
    </row>
    <row r="40" spans="1:18" s="442" customFormat="1" ht="15.75" customHeight="1">
      <c r="A40" s="440"/>
      <c r="B40" s="112"/>
      <c r="C40" s="443"/>
      <c r="D40" s="443"/>
      <c r="E40" s="443"/>
      <c r="F40" s="443"/>
      <c r="G40" s="444" t="s">
        <v>816</v>
      </c>
      <c r="H40" s="448" t="b">
        <v>0</v>
      </c>
      <c r="I40" s="440"/>
      <c r="J40" s="440"/>
      <c r="K40" s="440"/>
      <c r="L40" s="441"/>
      <c r="M40" s="441"/>
      <c r="N40" s="446" t="str">
        <f>+IF(H40=TRUE,"1","0")</f>
        <v>0</v>
      </c>
      <c r="O40" s="441"/>
      <c r="P40" s="447">
        <f>N40*1</f>
        <v>0</v>
      </c>
      <c r="Q40" s="441"/>
      <c r="R40" s="441"/>
    </row>
    <row r="41" spans="1:18" s="442" customFormat="1" ht="15.75" customHeight="1">
      <c r="A41" s="440"/>
      <c r="B41" s="449"/>
      <c r="C41" s="449"/>
      <c r="D41" s="449"/>
      <c r="E41" s="449"/>
      <c r="F41" s="449"/>
      <c r="G41" s="449"/>
      <c r="H41" s="450"/>
      <c r="I41" s="440"/>
      <c r="J41" s="440"/>
      <c r="K41" s="440"/>
      <c r="L41" s="441"/>
      <c r="M41" s="441"/>
      <c r="N41" s="446"/>
      <c r="O41" s="441"/>
      <c r="P41" s="441"/>
      <c r="Q41" s="441"/>
      <c r="R41" s="441"/>
    </row>
    <row r="42" spans="1:18" s="442" customFormat="1" ht="15.75" customHeight="1">
      <c r="A42" s="683" t="s">
        <v>817</v>
      </c>
      <c r="B42" s="683"/>
      <c r="C42" s="683"/>
      <c r="D42" s="683"/>
      <c r="E42" s="683"/>
      <c r="F42" s="683"/>
      <c r="G42" s="683"/>
      <c r="H42" s="683"/>
      <c r="I42" s="683"/>
      <c r="J42" s="683"/>
      <c r="K42" s="683"/>
      <c r="L42" s="683"/>
      <c r="M42" s="441"/>
      <c r="N42" s="446"/>
      <c r="O42" s="441"/>
      <c r="P42" s="441"/>
      <c r="Q42" s="441"/>
      <c r="R42" s="441"/>
    </row>
    <row r="43" spans="1:18" s="442" customFormat="1" ht="15" customHeight="1">
      <c r="A43" s="452"/>
      <c r="B43" s="452"/>
      <c r="C43" s="452"/>
      <c r="D43" s="452"/>
      <c r="E43" s="452"/>
      <c r="F43" s="452"/>
      <c r="G43" s="452"/>
      <c r="H43" s="452"/>
      <c r="I43" s="452"/>
      <c r="J43" s="452"/>
      <c r="K43" s="452"/>
      <c r="L43" s="441"/>
      <c r="M43" s="441"/>
      <c r="N43" s="441"/>
      <c r="O43" s="441"/>
      <c r="P43" s="441"/>
      <c r="Q43" s="441"/>
      <c r="R43" s="441"/>
    </row>
    <row r="44" spans="1:18" s="442" customFormat="1" ht="15" customHeight="1">
      <c r="A44" s="440"/>
      <c r="B44" s="440"/>
      <c r="C44" s="440"/>
      <c r="D44" s="440"/>
      <c r="E44" s="440"/>
      <c r="F44" s="440"/>
      <c r="G44" s="440"/>
      <c r="H44" s="440"/>
      <c r="I44" s="440"/>
      <c r="J44" s="440"/>
      <c r="K44" s="440"/>
      <c r="L44" s="441"/>
      <c r="M44" s="441"/>
      <c r="N44" s="441"/>
      <c r="O44" s="441"/>
      <c r="P44" s="441"/>
      <c r="Q44" s="441"/>
      <c r="R44" s="441"/>
    </row>
    <row r="45" spans="1:18" s="442" customFormat="1" ht="15.75" customHeight="1">
      <c r="A45" s="440"/>
      <c r="B45" s="684" t="s">
        <v>818</v>
      </c>
      <c r="C45" s="685"/>
      <c r="D45" s="685"/>
      <c r="E45" s="685"/>
      <c r="F45" s="685"/>
      <c r="G45" s="685"/>
      <c r="H45" s="453" t="b">
        <v>0</v>
      </c>
      <c r="I45" s="440"/>
      <c r="J45" s="440"/>
      <c r="K45" s="440"/>
      <c r="L45" s="441"/>
      <c r="M45" s="441"/>
      <c r="N45" s="454" t="str">
        <f>IF($N$37="1","",IF(H45=TRUE,"1","0"))</f>
        <v>0</v>
      </c>
      <c r="O45" s="441"/>
      <c r="P45" s="447">
        <f>IF(N45="","",N45*1)</f>
        <v>0</v>
      </c>
      <c r="Q45" s="441"/>
      <c r="R45" s="441"/>
    </row>
    <row r="46" spans="1:18" s="442" customFormat="1" ht="15.75" customHeight="1">
      <c r="A46" s="440"/>
      <c r="B46" s="677" t="s">
        <v>819</v>
      </c>
      <c r="C46" s="678"/>
      <c r="D46" s="678"/>
      <c r="E46" s="678"/>
      <c r="F46" s="678"/>
      <c r="G46" s="678"/>
      <c r="H46" s="455" t="b">
        <v>0</v>
      </c>
      <c r="I46" s="440"/>
      <c r="J46" s="440"/>
      <c r="K46" s="440"/>
      <c r="L46" s="441"/>
      <c r="M46" s="441"/>
      <c r="N46" s="454" t="str">
        <f t="shared" ref="N46:N63" si="2">IF($N$37="1","",IF(H46=TRUE,"1","0"))</f>
        <v>0</v>
      </c>
      <c r="O46" s="441"/>
      <c r="P46" s="447">
        <f t="shared" ref="P46:P63" si="3">IF(N46="","",N46*1)</f>
        <v>0</v>
      </c>
      <c r="Q46" s="441"/>
      <c r="R46" s="441"/>
    </row>
    <row r="47" spans="1:18" s="442" customFormat="1" ht="15.75" customHeight="1">
      <c r="A47" s="440"/>
      <c r="B47" s="677" t="s">
        <v>820</v>
      </c>
      <c r="C47" s="678"/>
      <c r="D47" s="678"/>
      <c r="E47" s="678"/>
      <c r="F47" s="678"/>
      <c r="G47" s="678"/>
      <c r="H47" s="455" t="b">
        <v>0</v>
      </c>
      <c r="I47" s="440"/>
      <c r="J47" s="440"/>
      <c r="K47" s="440"/>
      <c r="L47" s="441"/>
      <c r="M47" s="441"/>
      <c r="N47" s="454" t="str">
        <f t="shared" si="2"/>
        <v>0</v>
      </c>
      <c r="O47" s="441"/>
      <c r="P47" s="447">
        <f t="shared" si="3"/>
        <v>0</v>
      </c>
      <c r="Q47" s="441"/>
      <c r="R47" s="441"/>
    </row>
    <row r="48" spans="1:18" s="442" customFormat="1" ht="15.75" customHeight="1">
      <c r="A48" s="440"/>
      <c r="B48" s="677" t="s">
        <v>821</v>
      </c>
      <c r="C48" s="678"/>
      <c r="D48" s="678"/>
      <c r="E48" s="678"/>
      <c r="F48" s="678"/>
      <c r="G48" s="678"/>
      <c r="H48" s="455" t="b">
        <v>0</v>
      </c>
      <c r="I48" s="440"/>
      <c r="J48" s="440"/>
      <c r="K48" s="440"/>
      <c r="L48" s="441"/>
      <c r="M48" s="441"/>
      <c r="N48" s="454" t="str">
        <f t="shared" si="2"/>
        <v>0</v>
      </c>
      <c r="O48" s="441"/>
      <c r="P48" s="447">
        <f t="shared" si="3"/>
        <v>0</v>
      </c>
      <c r="Q48" s="441"/>
      <c r="R48" s="441"/>
    </row>
    <row r="49" spans="1:18" s="442" customFormat="1" ht="15.75" customHeight="1">
      <c r="A49" s="440"/>
      <c r="B49" s="677" t="s">
        <v>822</v>
      </c>
      <c r="C49" s="678"/>
      <c r="D49" s="678"/>
      <c r="E49" s="678"/>
      <c r="F49" s="678"/>
      <c r="G49" s="678"/>
      <c r="H49" s="455" t="b">
        <v>0</v>
      </c>
      <c r="I49" s="440"/>
      <c r="J49" s="440"/>
      <c r="K49" s="440"/>
      <c r="L49" s="441"/>
      <c r="M49" s="441"/>
      <c r="N49" s="454" t="str">
        <f t="shared" si="2"/>
        <v>0</v>
      </c>
      <c r="O49" s="441"/>
      <c r="P49" s="447">
        <f t="shared" si="3"/>
        <v>0</v>
      </c>
      <c r="Q49" s="441"/>
      <c r="R49" s="441"/>
    </row>
    <row r="50" spans="1:18" s="442" customFormat="1" ht="15.75" customHeight="1">
      <c r="A50" s="440"/>
      <c r="B50" s="677" t="s">
        <v>823</v>
      </c>
      <c r="C50" s="678"/>
      <c r="D50" s="678"/>
      <c r="E50" s="678"/>
      <c r="F50" s="678"/>
      <c r="G50" s="678"/>
      <c r="H50" s="455" t="b">
        <v>0</v>
      </c>
      <c r="I50" s="440"/>
      <c r="J50" s="440"/>
      <c r="K50" s="440"/>
      <c r="L50" s="441"/>
      <c r="M50" s="441"/>
      <c r="N50" s="454" t="str">
        <f t="shared" si="2"/>
        <v>0</v>
      </c>
      <c r="O50" s="441"/>
      <c r="P50" s="447">
        <f t="shared" si="3"/>
        <v>0</v>
      </c>
      <c r="Q50" s="441"/>
      <c r="R50" s="441"/>
    </row>
    <row r="51" spans="1:18" s="442" customFormat="1" ht="15.75" customHeight="1">
      <c r="A51" s="440"/>
      <c r="B51" s="677" t="s">
        <v>824</v>
      </c>
      <c r="C51" s="678"/>
      <c r="D51" s="678"/>
      <c r="E51" s="678"/>
      <c r="F51" s="678"/>
      <c r="G51" s="678"/>
      <c r="H51" s="455" t="b">
        <v>0</v>
      </c>
      <c r="I51" s="440"/>
      <c r="J51" s="440"/>
      <c r="K51" s="440"/>
      <c r="L51" s="441"/>
      <c r="M51" s="441"/>
      <c r="N51" s="454" t="str">
        <f t="shared" si="2"/>
        <v>0</v>
      </c>
      <c r="O51" s="441"/>
      <c r="P51" s="447">
        <f t="shared" si="3"/>
        <v>0</v>
      </c>
      <c r="Q51" s="441"/>
      <c r="R51" s="441"/>
    </row>
    <row r="52" spans="1:18" s="442" customFormat="1" ht="15.75" customHeight="1">
      <c r="A52" s="440"/>
      <c r="B52" s="677" t="s">
        <v>825</v>
      </c>
      <c r="C52" s="678"/>
      <c r="D52" s="678"/>
      <c r="E52" s="678"/>
      <c r="F52" s="678"/>
      <c r="G52" s="678"/>
      <c r="H52" s="455" t="b">
        <v>0</v>
      </c>
      <c r="I52" s="440"/>
      <c r="J52" s="440"/>
      <c r="K52" s="440"/>
      <c r="L52" s="441"/>
      <c r="M52" s="441"/>
      <c r="N52" s="454" t="str">
        <f t="shared" si="2"/>
        <v>0</v>
      </c>
      <c r="O52" s="441"/>
      <c r="P52" s="447">
        <f t="shared" si="3"/>
        <v>0</v>
      </c>
      <c r="Q52" s="441"/>
      <c r="R52" s="441"/>
    </row>
    <row r="53" spans="1:18" s="442" customFormat="1" ht="15.75" customHeight="1">
      <c r="A53" s="440"/>
      <c r="B53" s="677" t="s">
        <v>826</v>
      </c>
      <c r="C53" s="678"/>
      <c r="D53" s="678"/>
      <c r="E53" s="678"/>
      <c r="F53" s="678"/>
      <c r="G53" s="678"/>
      <c r="H53" s="455" t="b">
        <v>0</v>
      </c>
      <c r="I53" s="440"/>
      <c r="J53" s="440"/>
      <c r="K53" s="440"/>
      <c r="L53" s="441"/>
      <c r="M53" s="441"/>
      <c r="N53" s="454" t="str">
        <f t="shared" si="2"/>
        <v>0</v>
      </c>
      <c r="O53" s="441"/>
      <c r="P53" s="447">
        <f t="shared" si="3"/>
        <v>0</v>
      </c>
      <c r="Q53" s="441"/>
      <c r="R53" s="441"/>
    </row>
    <row r="54" spans="1:18" s="442" customFormat="1" ht="15.75" customHeight="1">
      <c r="A54" s="440"/>
      <c r="B54" s="677" t="s">
        <v>827</v>
      </c>
      <c r="C54" s="678"/>
      <c r="D54" s="678"/>
      <c r="E54" s="678"/>
      <c r="F54" s="678"/>
      <c r="G54" s="678"/>
      <c r="H54" s="455" t="b">
        <v>0</v>
      </c>
      <c r="I54" s="440"/>
      <c r="J54" s="440"/>
      <c r="K54" s="440"/>
      <c r="L54" s="441"/>
      <c r="M54" s="441"/>
      <c r="N54" s="454" t="str">
        <f t="shared" si="2"/>
        <v>0</v>
      </c>
      <c r="O54" s="441"/>
      <c r="P54" s="447">
        <f t="shared" si="3"/>
        <v>0</v>
      </c>
      <c r="Q54" s="441"/>
      <c r="R54" s="441"/>
    </row>
    <row r="55" spans="1:18" s="442" customFormat="1" ht="15.75" customHeight="1">
      <c r="A55" s="440"/>
      <c r="B55" s="677" t="s">
        <v>828</v>
      </c>
      <c r="C55" s="678"/>
      <c r="D55" s="678"/>
      <c r="E55" s="678"/>
      <c r="F55" s="678"/>
      <c r="G55" s="678"/>
      <c r="H55" s="455" t="b">
        <v>0</v>
      </c>
      <c r="I55" s="440"/>
      <c r="J55" s="440"/>
      <c r="K55" s="440"/>
      <c r="L55" s="441"/>
      <c r="M55" s="441"/>
      <c r="N55" s="454" t="str">
        <f t="shared" si="2"/>
        <v>0</v>
      </c>
      <c r="O55" s="441"/>
      <c r="P55" s="447">
        <f t="shared" si="3"/>
        <v>0</v>
      </c>
      <c r="Q55" s="441"/>
      <c r="R55" s="441"/>
    </row>
    <row r="56" spans="1:18" s="442" customFormat="1" ht="15.75" customHeight="1">
      <c r="A56" s="440"/>
      <c r="B56" s="677" t="s">
        <v>829</v>
      </c>
      <c r="C56" s="678"/>
      <c r="D56" s="678"/>
      <c r="E56" s="678"/>
      <c r="F56" s="678"/>
      <c r="G56" s="678"/>
      <c r="H56" s="455" t="b">
        <v>0</v>
      </c>
      <c r="I56" s="440"/>
      <c r="J56" s="440"/>
      <c r="K56" s="440"/>
      <c r="L56" s="441"/>
      <c r="M56" s="441"/>
      <c r="N56" s="454" t="str">
        <f t="shared" si="2"/>
        <v>0</v>
      </c>
      <c r="O56" s="441"/>
      <c r="P56" s="447">
        <f t="shared" si="3"/>
        <v>0</v>
      </c>
      <c r="Q56" s="441"/>
      <c r="R56" s="441"/>
    </row>
    <row r="57" spans="1:18" s="442" customFormat="1" ht="15.75" customHeight="1">
      <c r="A57" s="440"/>
      <c r="B57" s="677" t="s">
        <v>830</v>
      </c>
      <c r="C57" s="678"/>
      <c r="D57" s="678"/>
      <c r="E57" s="678"/>
      <c r="F57" s="678"/>
      <c r="G57" s="678"/>
      <c r="H57" s="455" t="b">
        <v>0</v>
      </c>
      <c r="I57" s="440"/>
      <c r="J57" s="440"/>
      <c r="K57" s="440"/>
      <c r="L57" s="441"/>
      <c r="M57" s="441"/>
      <c r="N57" s="454" t="str">
        <f t="shared" si="2"/>
        <v>0</v>
      </c>
      <c r="O57" s="441"/>
      <c r="P57" s="447">
        <f t="shared" si="3"/>
        <v>0</v>
      </c>
      <c r="Q57" s="441"/>
      <c r="R57" s="441"/>
    </row>
    <row r="58" spans="1:18" s="442" customFormat="1" ht="15.75" customHeight="1">
      <c r="A58" s="440"/>
      <c r="B58" s="677" t="s">
        <v>831</v>
      </c>
      <c r="C58" s="678"/>
      <c r="D58" s="678"/>
      <c r="E58" s="678"/>
      <c r="F58" s="678"/>
      <c r="G58" s="678"/>
      <c r="H58" s="455" t="b">
        <v>0</v>
      </c>
      <c r="I58" s="440"/>
      <c r="J58" s="440"/>
      <c r="K58" s="440"/>
      <c r="L58" s="441"/>
      <c r="M58" s="441"/>
      <c r="N58" s="454" t="str">
        <f t="shared" si="2"/>
        <v>0</v>
      </c>
      <c r="O58" s="441"/>
      <c r="P58" s="447">
        <f t="shared" si="3"/>
        <v>0</v>
      </c>
      <c r="Q58" s="441"/>
      <c r="R58" s="441"/>
    </row>
    <row r="59" spans="1:18" s="442" customFormat="1" ht="15.75" customHeight="1">
      <c r="A59" s="440"/>
      <c r="B59" s="677" t="s">
        <v>832</v>
      </c>
      <c r="C59" s="678"/>
      <c r="D59" s="678"/>
      <c r="E59" s="678"/>
      <c r="F59" s="678"/>
      <c r="G59" s="678"/>
      <c r="H59" s="455" t="b">
        <v>0</v>
      </c>
      <c r="I59" s="440"/>
      <c r="J59" s="440"/>
      <c r="K59" s="440"/>
      <c r="L59" s="441"/>
      <c r="M59" s="441"/>
      <c r="N59" s="454" t="str">
        <f t="shared" si="2"/>
        <v>0</v>
      </c>
      <c r="O59" s="441"/>
      <c r="P59" s="447">
        <f t="shared" si="3"/>
        <v>0</v>
      </c>
      <c r="Q59" s="441"/>
      <c r="R59" s="441"/>
    </row>
    <row r="60" spans="1:18" s="442" customFormat="1" ht="15.75" customHeight="1">
      <c r="A60" s="440"/>
      <c r="B60" s="677" t="s">
        <v>833</v>
      </c>
      <c r="C60" s="678"/>
      <c r="D60" s="678"/>
      <c r="E60" s="678"/>
      <c r="F60" s="678"/>
      <c r="G60" s="678"/>
      <c r="H60" s="455" t="b">
        <v>0</v>
      </c>
      <c r="I60" s="440"/>
      <c r="J60" s="440"/>
      <c r="K60" s="440"/>
      <c r="L60" s="441"/>
      <c r="M60" s="441"/>
      <c r="N60" s="454" t="str">
        <f t="shared" si="2"/>
        <v>0</v>
      </c>
      <c r="O60" s="441"/>
      <c r="P60" s="447">
        <f t="shared" si="3"/>
        <v>0</v>
      </c>
      <c r="Q60" s="441"/>
      <c r="R60" s="441"/>
    </row>
    <row r="61" spans="1:18" s="442" customFormat="1" ht="15.75" customHeight="1">
      <c r="A61" s="440"/>
      <c r="B61" s="677" t="s">
        <v>834</v>
      </c>
      <c r="C61" s="678"/>
      <c r="D61" s="678"/>
      <c r="E61" s="678"/>
      <c r="F61" s="678"/>
      <c r="G61" s="678"/>
      <c r="H61" s="455" t="b">
        <v>0</v>
      </c>
      <c r="I61" s="440"/>
      <c r="J61" s="440"/>
      <c r="K61" s="440"/>
      <c r="L61" s="441"/>
      <c r="M61" s="441"/>
      <c r="N61" s="454" t="str">
        <f t="shared" si="2"/>
        <v>0</v>
      </c>
      <c r="O61" s="441"/>
      <c r="P61" s="447">
        <f t="shared" si="3"/>
        <v>0</v>
      </c>
      <c r="Q61" s="441"/>
      <c r="R61" s="441"/>
    </row>
    <row r="62" spans="1:18" s="442" customFormat="1" ht="15.75" customHeight="1">
      <c r="A62" s="440"/>
      <c r="B62" s="677" t="s">
        <v>835</v>
      </c>
      <c r="C62" s="678"/>
      <c r="D62" s="678"/>
      <c r="E62" s="678"/>
      <c r="F62" s="678"/>
      <c r="G62" s="678"/>
      <c r="H62" s="455" t="b">
        <v>0</v>
      </c>
      <c r="I62" s="440"/>
      <c r="J62" s="440"/>
      <c r="K62" s="440"/>
      <c r="L62" s="441"/>
      <c r="M62" s="441"/>
      <c r="N62" s="454" t="str">
        <f t="shared" si="2"/>
        <v>0</v>
      </c>
      <c r="O62" s="441"/>
      <c r="P62" s="447">
        <f t="shared" si="3"/>
        <v>0</v>
      </c>
      <c r="Q62" s="441"/>
      <c r="R62" s="441"/>
    </row>
    <row r="63" spans="1:18" s="442" customFormat="1" ht="15.75" customHeight="1">
      <c r="A63" s="440"/>
      <c r="B63" s="677" t="s">
        <v>836</v>
      </c>
      <c r="C63" s="678"/>
      <c r="D63" s="678"/>
      <c r="E63" s="678"/>
      <c r="F63" s="678"/>
      <c r="G63" s="678"/>
      <c r="H63" s="455" t="b">
        <v>0</v>
      </c>
      <c r="I63" s="440"/>
      <c r="J63" s="440"/>
      <c r="K63" s="440"/>
      <c r="L63" s="441"/>
      <c r="M63" s="441"/>
      <c r="N63" s="454" t="str">
        <f t="shared" si="2"/>
        <v>0</v>
      </c>
      <c r="O63" s="441"/>
      <c r="P63" s="447">
        <f t="shared" si="3"/>
        <v>0</v>
      </c>
      <c r="Q63" s="441"/>
      <c r="R63" s="441"/>
    </row>
    <row r="64" spans="1:18" s="442" customFormat="1" ht="15.75" customHeight="1">
      <c r="A64" s="440"/>
      <c r="B64" s="687" t="s">
        <v>388</v>
      </c>
      <c r="C64" s="688"/>
      <c r="D64" s="688"/>
      <c r="E64" s="688"/>
      <c r="F64" s="688"/>
      <c r="G64" s="688"/>
      <c r="H64" s="456" t="s">
        <v>837</v>
      </c>
      <c r="I64" s="451"/>
      <c r="J64" s="451"/>
      <c r="K64" s="451"/>
      <c r="L64" s="441"/>
      <c r="M64" s="441"/>
      <c r="N64" s="441"/>
      <c r="O64" s="441"/>
      <c r="P64" s="441"/>
      <c r="Q64" s="441"/>
      <c r="R64" s="441"/>
    </row>
    <row r="65" spans="1:18" s="442" customFormat="1" ht="12" customHeight="1">
      <c r="H65" s="457"/>
      <c r="L65" s="441"/>
      <c r="M65" s="441"/>
      <c r="N65" s="441"/>
      <c r="O65" s="441"/>
      <c r="P65" s="441"/>
      <c r="Q65" s="441"/>
      <c r="R65" s="441"/>
    </row>
    <row r="66" spans="1:18" ht="20.100000000000001" customHeight="1"/>
    <row r="67" spans="1:18" ht="30" customHeight="1">
      <c r="A67" s="534" t="s">
        <v>838</v>
      </c>
      <c r="B67" s="534"/>
      <c r="C67" s="534"/>
      <c r="D67" s="534"/>
      <c r="E67" s="534"/>
      <c r="F67" s="534"/>
      <c r="G67" s="534"/>
      <c r="H67" s="534"/>
      <c r="I67" s="534"/>
      <c r="J67" s="534"/>
      <c r="K67" s="534"/>
      <c r="L67" s="373"/>
      <c r="M67" s="373"/>
      <c r="N67" s="84"/>
      <c r="O67" s="72"/>
    </row>
    <row r="68" spans="1:18" ht="18" customHeight="1">
      <c r="A68" s="116"/>
      <c r="B68" s="116"/>
      <c r="C68" s="116"/>
      <c r="D68" s="116"/>
      <c r="I68" s="116"/>
      <c r="J68" s="116"/>
      <c r="K68" s="116"/>
    </row>
    <row r="69" spans="1:18" ht="19.5" customHeight="1">
      <c r="A69" s="116"/>
      <c r="B69" s="116"/>
      <c r="C69" s="116"/>
      <c r="D69" s="116"/>
      <c r="E69" s="689" t="s">
        <v>839</v>
      </c>
      <c r="F69" s="689"/>
      <c r="G69" s="689"/>
      <c r="H69" s="689"/>
      <c r="I69" s="116"/>
      <c r="J69" s="116"/>
      <c r="K69" s="116"/>
    </row>
    <row r="70" spans="1:18" s="462" customFormat="1" ht="27" customHeight="1">
      <c r="A70" s="458"/>
      <c r="B70" s="459" t="str">
        <f>IF(AND(F70&gt;0,F70&lt;3000),"Indicare il valore in euro su base annua","")</f>
        <v/>
      </c>
      <c r="C70" s="458"/>
      <c r="D70" s="458"/>
      <c r="E70" s="690" t="s">
        <v>840</v>
      </c>
      <c r="F70" s="460"/>
      <c r="G70" s="94" t="s">
        <v>841</v>
      </c>
      <c r="H70" s="461"/>
      <c r="I70" s="458"/>
      <c r="J70" s="458"/>
      <c r="K70" s="458"/>
      <c r="O70" s="458"/>
      <c r="P70" s="463"/>
    </row>
    <row r="71" spans="1:18" s="462" customFormat="1" ht="27" customHeight="1">
      <c r="A71" s="458"/>
      <c r="B71" s="459" t="str">
        <f t="shared" ref="B71:B74" si="4">IF(AND(F71&gt;0,F71&lt;3000),"Indicare il valore in euro su base annua","")</f>
        <v/>
      </c>
      <c r="C71" s="458"/>
      <c r="D71" s="458"/>
      <c r="E71" s="690"/>
      <c r="F71" s="460"/>
      <c r="G71" s="94" t="s">
        <v>842</v>
      </c>
      <c r="H71" s="461"/>
      <c r="I71" s="458"/>
      <c r="J71" s="458"/>
      <c r="K71" s="458"/>
      <c r="O71" s="458"/>
      <c r="P71" s="463"/>
    </row>
    <row r="72" spans="1:18" s="462" customFormat="1" ht="27" customHeight="1">
      <c r="A72" s="458"/>
      <c r="B72" s="459" t="str">
        <f t="shared" si="4"/>
        <v/>
      </c>
      <c r="C72" s="458"/>
      <c r="D72" s="458"/>
      <c r="E72" s="690"/>
      <c r="F72" s="460"/>
      <c r="G72" s="94" t="s">
        <v>843</v>
      </c>
      <c r="H72" s="461"/>
      <c r="I72" s="458"/>
      <c r="J72" s="458"/>
      <c r="K72" s="458"/>
      <c r="O72" s="458"/>
      <c r="P72" s="463"/>
    </row>
    <row r="73" spans="1:18" s="116" customFormat="1" ht="19.5" customHeight="1">
      <c r="B73" s="464"/>
      <c r="L73" s="112"/>
      <c r="M73" s="112"/>
      <c r="N73" s="112"/>
      <c r="Q73" s="112"/>
      <c r="R73" s="112"/>
    </row>
    <row r="74" spans="1:18" ht="20.100000000000001" customHeight="1">
      <c r="A74" s="116"/>
      <c r="B74" s="459" t="str">
        <f t="shared" si="4"/>
        <v/>
      </c>
      <c r="C74" s="116"/>
      <c r="D74" s="116"/>
      <c r="E74" s="465" t="s">
        <v>844</v>
      </c>
      <c r="F74" s="460"/>
      <c r="G74" s="116"/>
      <c r="H74" s="116"/>
      <c r="I74" s="116"/>
      <c r="J74" s="116"/>
      <c r="K74" s="116"/>
      <c r="P74" s="466"/>
    </row>
    <row r="75" spans="1:18" s="116" customFormat="1" ht="19.5" customHeight="1">
      <c r="L75" s="112"/>
      <c r="M75" s="112"/>
      <c r="N75" s="112"/>
      <c r="Q75" s="112"/>
      <c r="R75" s="112"/>
    </row>
    <row r="76" spans="1:18" s="116" customFormat="1" ht="30" customHeight="1">
      <c r="A76" s="534" t="s">
        <v>845</v>
      </c>
      <c r="B76" s="534"/>
      <c r="C76" s="534"/>
      <c r="D76" s="534"/>
      <c r="E76" s="534"/>
      <c r="F76" s="534"/>
      <c r="G76" s="534"/>
      <c r="H76" s="534"/>
      <c r="I76" s="534"/>
      <c r="J76" s="534"/>
      <c r="K76" s="534"/>
      <c r="L76" s="373"/>
      <c r="M76" s="373"/>
      <c r="N76" s="84"/>
      <c r="O76" s="72"/>
      <c r="Q76" s="112"/>
      <c r="R76" s="112"/>
    </row>
    <row r="77" spans="1:18" s="116" customFormat="1" ht="20.100000000000001" customHeight="1">
      <c r="F77" s="423" t="s">
        <v>846</v>
      </c>
      <c r="L77" s="112"/>
      <c r="M77" s="112"/>
      <c r="N77" s="112"/>
      <c r="Q77" s="112"/>
      <c r="R77" s="112"/>
    </row>
    <row r="78" spans="1:18" s="116" customFormat="1" ht="20.100000000000001" customHeight="1">
      <c r="E78" s="465"/>
      <c r="F78" s="428"/>
      <c r="L78" s="112"/>
      <c r="M78" s="112"/>
      <c r="N78" s="112"/>
      <c r="P78" s="467"/>
      <c r="Q78" s="112"/>
      <c r="R78" s="112"/>
    </row>
    <row r="79" spans="1:18" s="116" customFormat="1" ht="20.100000000000001" customHeight="1">
      <c r="L79" s="112"/>
      <c r="M79" s="112"/>
      <c r="N79" s="112"/>
      <c r="Q79" s="112"/>
      <c r="R79" s="112"/>
    </row>
    <row r="80" spans="1:18" s="116" customFormat="1" ht="20.100000000000001" customHeight="1">
      <c r="A80" s="534" t="s">
        <v>933</v>
      </c>
      <c r="B80" s="534"/>
      <c r="C80" s="534"/>
      <c r="D80" s="534"/>
      <c r="E80" s="534"/>
      <c r="F80" s="534"/>
      <c r="G80" s="534"/>
      <c r="H80" s="534"/>
      <c r="I80" s="534"/>
      <c r="J80" s="534"/>
      <c r="K80" s="534"/>
      <c r="L80" s="112"/>
      <c r="M80" s="112"/>
      <c r="N80" s="112"/>
      <c r="Q80" s="112"/>
      <c r="R80" s="112"/>
    </row>
    <row r="81" spans="1:18" ht="15">
      <c r="A81" s="675"/>
      <c r="B81" s="675"/>
      <c r="C81" s="675"/>
      <c r="D81" s="675"/>
      <c r="E81" s="675"/>
      <c r="F81" s="675"/>
      <c r="G81" s="675"/>
      <c r="H81" s="192" t="s">
        <v>8</v>
      </c>
      <c r="I81" s="415" t="b">
        <v>0</v>
      </c>
      <c r="J81" s="192" t="s">
        <v>9</v>
      </c>
      <c r="K81" s="415" t="b">
        <v>0</v>
      </c>
      <c r="L81" s="416"/>
      <c r="M81" s="416"/>
      <c r="N81" s="416"/>
      <c r="O81" s="411"/>
    </row>
    <row r="82" spans="1:18" ht="12.75" customHeight="1">
      <c r="A82" s="414"/>
      <c r="B82" s="414"/>
      <c r="C82" s="414"/>
      <c r="D82" s="414"/>
      <c r="E82" s="86"/>
      <c r="F82" s="414"/>
      <c r="G82" s="414"/>
      <c r="H82" s="192"/>
      <c r="I82" s="415" t="b">
        <v>0</v>
      </c>
      <c r="J82" s="468"/>
      <c r="K82" s="415" t="b">
        <v>0</v>
      </c>
      <c r="L82" s="37" t="str">
        <f>IF(I82+K82&gt;1,"scegliere una sola opzione","")</f>
        <v/>
      </c>
      <c r="N82" s="376" t="str">
        <f>IF($I$82=TRUE,"1","0")</f>
        <v>0</v>
      </c>
      <c r="O82" s="376" t="str">
        <f>IF($K$82=TRUE,"1","0")</f>
        <v>0</v>
      </c>
      <c r="P82" s="447">
        <f>N82*1</f>
        <v>0</v>
      </c>
      <c r="Q82" s="417">
        <f>O82*1</f>
        <v>0</v>
      </c>
    </row>
    <row r="83" spans="1:18" s="469" customFormat="1" ht="20.100000000000001" customHeight="1">
      <c r="D83" s="74"/>
      <c r="E83" s="470"/>
      <c r="H83" s="76"/>
      <c r="I83" s="471"/>
      <c r="L83" s="472"/>
      <c r="M83" s="472"/>
      <c r="N83" s="473"/>
      <c r="P83" s="474"/>
      <c r="Q83" s="472"/>
      <c r="R83" s="472"/>
    </row>
    <row r="84" spans="1:18" s="116" customFormat="1" ht="20.100000000000001" customHeight="1">
      <c r="F84" s="475" t="s">
        <v>847</v>
      </c>
      <c r="L84" s="112"/>
      <c r="M84" s="112"/>
      <c r="N84" s="112"/>
      <c r="Q84" s="112"/>
      <c r="R84" s="112"/>
    </row>
    <row r="85" spans="1:18" s="116" customFormat="1" ht="20.100000000000001" customHeight="1">
      <c r="F85" s="460"/>
      <c r="L85" s="112"/>
      <c r="M85" s="112"/>
      <c r="P85" s="476"/>
      <c r="Q85" s="112"/>
      <c r="R85" s="112"/>
    </row>
    <row r="86" spans="1:18" s="116" customFormat="1" ht="20.100000000000001" customHeight="1">
      <c r="L86" s="112"/>
      <c r="M86" s="112"/>
      <c r="N86" s="112"/>
      <c r="Q86" s="112"/>
      <c r="R86" s="112"/>
    </row>
    <row r="87" spans="1:18" s="116" customFormat="1" ht="60.6" customHeight="1">
      <c r="A87" s="686" t="s">
        <v>469</v>
      </c>
      <c r="B87" s="686"/>
      <c r="C87" s="686"/>
      <c r="D87" s="686"/>
      <c r="E87" s="686"/>
      <c r="F87" s="686"/>
      <c r="G87" s="686"/>
      <c r="H87" s="686"/>
      <c r="I87" s="686"/>
      <c r="J87" s="686"/>
      <c r="K87" s="686"/>
      <c r="L87" s="112"/>
      <c r="M87" s="112"/>
      <c r="N87" s="112"/>
      <c r="Q87" s="112"/>
      <c r="R87" s="112"/>
    </row>
    <row r="88" spans="1:18" s="116" customFormat="1" ht="20.100000000000001" hidden="1" customHeight="1">
      <c r="L88" s="112"/>
      <c r="M88" s="112"/>
      <c r="N88" s="112"/>
      <c r="Q88" s="112"/>
      <c r="R88" s="112"/>
    </row>
    <row r="89" spans="1:18" s="116" customFormat="1" ht="20.100000000000001" hidden="1" customHeight="1">
      <c r="L89" s="112"/>
      <c r="M89" s="112"/>
      <c r="N89" s="112"/>
      <c r="Q89" s="112"/>
      <c r="R89" s="112"/>
    </row>
    <row r="90" spans="1:18" s="116" customFormat="1" ht="20.100000000000001" hidden="1" customHeight="1">
      <c r="L90" s="112"/>
      <c r="M90" s="112"/>
      <c r="N90" s="112"/>
      <c r="Q90" s="112"/>
      <c r="R90" s="112"/>
    </row>
    <row r="91" spans="1:18" s="116" customFormat="1" ht="20.100000000000001" hidden="1" customHeight="1">
      <c r="L91" s="112"/>
      <c r="M91" s="112"/>
      <c r="N91" s="112"/>
      <c r="Q91" s="112"/>
      <c r="R91" s="112"/>
    </row>
    <row r="92" spans="1:18" ht="20.100000000000001" hidden="1" customHeight="1">
      <c r="A92" s="116"/>
      <c r="B92" s="116"/>
      <c r="C92" s="116"/>
      <c r="D92" s="116"/>
      <c r="E92" s="116"/>
      <c r="F92" s="116"/>
      <c r="G92" s="116"/>
      <c r="H92" s="116"/>
      <c r="I92" s="116"/>
      <c r="J92" s="116"/>
      <c r="K92" s="116"/>
    </row>
    <row r="93" spans="1:18" ht="20.100000000000001" hidden="1" customHeight="1">
      <c r="A93" s="116"/>
      <c r="B93" s="116"/>
      <c r="C93" s="116"/>
      <c r="D93" s="116"/>
      <c r="E93" s="116"/>
      <c r="F93" s="116"/>
      <c r="G93" s="116"/>
      <c r="H93" s="116"/>
      <c r="I93" s="116"/>
      <c r="J93" s="116"/>
      <c r="K93" s="116"/>
    </row>
    <row r="94" spans="1:18" ht="20.100000000000001" hidden="1" customHeight="1">
      <c r="A94" s="116"/>
      <c r="B94" s="116"/>
      <c r="C94" s="116"/>
      <c r="D94" s="116"/>
      <c r="E94" s="116"/>
      <c r="F94" s="116"/>
      <c r="G94" s="116"/>
      <c r="H94" s="116"/>
      <c r="I94" s="116"/>
      <c r="J94" s="116"/>
      <c r="K94" s="116"/>
    </row>
    <row r="95" spans="1:18" ht="20.100000000000001" hidden="1" customHeight="1">
      <c r="A95" s="116"/>
      <c r="B95" s="116"/>
      <c r="C95" s="116"/>
      <c r="D95" s="116"/>
      <c r="E95" s="116"/>
      <c r="F95" s="116"/>
      <c r="G95" s="116"/>
      <c r="H95" s="116"/>
      <c r="I95" s="116"/>
      <c r="J95" s="116"/>
      <c r="K95" s="116"/>
    </row>
    <row r="96" spans="1:18" ht="20.100000000000001" hidden="1" customHeight="1">
      <c r="A96" s="116"/>
      <c r="B96" s="116"/>
      <c r="C96" s="116"/>
      <c r="D96" s="116"/>
      <c r="E96" s="116"/>
      <c r="F96" s="116"/>
      <c r="G96" s="116"/>
      <c r="H96" s="116"/>
      <c r="I96" s="116"/>
      <c r="J96" s="116"/>
      <c r="K96" s="116"/>
    </row>
    <row r="97" spans="1:11" ht="20.100000000000001" hidden="1" customHeight="1">
      <c r="A97" s="116"/>
      <c r="B97" s="116"/>
      <c r="C97" s="116"/>
      <c r="D97" s="116"/>
      <c r="E97" s="116"/>
      <c r="F97" s="116"/>
      <c r="G97" s="116"/>
      <c r="H97" s="116"/>
      <c r="I97" s="116"/>
      <c r="J97" s="116"/>
      <c r="K97" s="116"/>
    </row>
    <row r="98" spans="1:11" ht="20.100000000000001" hidden="1" customHeight="1">
      <c r="A98" s="116"/>
      <c r="B98" s="116"/>
      <c r="C98" s="116"/>
      <c r="D98" s="116"/>
      <c r="E98" s="116"/>
      <c r="F98" s="116"/>
      <c r="G98" s="116"/>
      <c r="H98" s="116"/>
      <c r="I98" s="116"/>
      <c r="J98" s="116"/>
      <c r="K98" s="116"/>
    </row>
    <row r="99" spans="1:11" ht="20.100000000000001" hidden="1" customHeight="1">
      <c r="A99" s="116"/>
      <c r="B99" s="116"/>
      <c r="C99" s="116"/>
      <c r="D99" s="116"/>
      <c r="E99" s="116"/>
      <c r="F99" s="116"/>
      <c r="G99" s="116"/>
      <c r="H99" s="116"/>
      <c r="I99" s="116"/>
      <c r="J99" s="116"/>
      <c r="K99" s="116"/>
    </row>
    <row r="100" spans="1:11" ht="20.100000000000001" hidden="1" customHeight="1">
      <c r="A100" s="116"/>
      <c r="B100" s="116"/>
      <c r="C100" s="116"/>
      <c r="D100" s="116"/>
      <c r="E100" s="116"/>
      <c r="F100" s="116"/>
      <c r="G100" s="116"/>
      <c r="H100" s="116"/>
      <c r="I100" s="116"/>
      <c r="J100" s="116"/>
      <c r="K100" s="116"/>
    </row>
    <row r="101" spans="1:11" ht="20.100000000000001" hidden="1" customHeight="1">
      <c r="A101" s="116"/>
      <c r="B101" s="116"/>
      <c r="C101" s="116"/>
      <c r="D101" s="116"/>
      <c r="E101" s="116"/>
      <c r="F101" s="116"/>
      <c r="G101" s="116"/>
      <c r="H101" s="116"/>
      <c r="I101" s="116"/>
      <c r="J101" s="116"/>
      <c r="K101" s="116"/>
    </row>
    <row r="102" spans="1:11" ht="20.100000000000001" hidden="1" customHeight="1">
      <c r="A102" s="116"/>
      <c r="B102" s="116"/>
      <c r="C102" s="116"/>
      <c r="D102" s="116"/>
      <c r="E102" s="116"/>
      <c r="F102" s="116"/>
      <c r="G102" s="116"/>
      <c r="H102" s="116"/>
      <c r="I102" s="116"/>
      <c r="J102" s="116"/>
      <c r="K102" s="116"/>
    </row>
    <row r="103" spans="1:11" ht="20.100000000000001" hidden="1" customHeight="1">
      <c r="A103" s="116"/>
      <c r="B103" s="116"/>
      <c r="C103" s="116"/>
      <c r="D103" s="116"/>
      <c r="E103" s="116"/>
      <c r="F103" s="116"/>
      <c r="G103" s="116"/>
      <c r="H103" s="116"/>
      <c r="I103" s="116"/>
      <c r="J103" s="116"/>
      <c r="K103" s="116"/>
    </row>
    <row r="104" spans="1:11" ht="20.100000000000001" hidden="1" customHeight="1">
      <c r="A104" s="116"/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</row>
    <row r="105" spans="1:11" ht="20.100000000000001" hidden="1" customHeight="1">
      <c r="A105" s="116"/>
      <c r="B105" s="116"/>
      <c r="C105" s="116"/>
      <c r="D105" s="116"/>
      <c r="E105" s="116"/>
      <c r="F105" s="116"/>
      <c r="G105" s="116"/>
      <c r="H105" s="116"/>
      <c r="I105" s="116"/>
      <c r="J105" s="116"/>
      <c r="K105" s="116"/>
    </row>
    <row r="106" spans="1:11" ht="20.100000000000001" hidden="1" customHeight="1">
      <c r="A106" s="116"/>
      <c r="B106" s="116"/>
      <c r="C106" s="116"/>
      <c r="D106" s="116"/>
      <c r="E106" s="116"/>
      <c r="F106" s="116"/>
      <c r="G106" s="116"/>
      <c r="H106" s="116"/>
      <c r="I106" s="116"/>
      <c r="J106" s="116"/>
      <c r="K106" s="116"/>
    </row>
    <row r="107" spans="1:11" ht="20.100000000000001" hidden="1" customHeight="1">
      <c r="A107" s="116"/>
      <c r="B107" s="116"/>
      <c r="C107" s="116"/>
      <c r="D107" s="116"/>
      <c r="E107" s="116"/>
      <c r="F107" s="116"/>
      <c r="G107" s="116"/>
      <c r="H107" s="116"/>
      <c r="I107" s="116"/>
      <c r="J107" s="116"/>
      <c r="K107" s="116"/>
    </row>
    <row r="108" spans="1:11" ht="20.100000000000001" hidden="1" customHeight="1">
      <c r="A108" s="116"/>
      <c r="B108" s="116"/>
      <c r="C108" s="116"/>
      <c r="D108" s="116"/>
      <c r="E108" s="116"/>
      <c r="F108" s="116"/>
      <c r="G108" s="116"/>
      <c r="H108" s="116"/>
      <c r="I108" s="116"/>
      <c r="J108" s="116"/>
      <c r="K108" s="116"/>
    </row>
    <row r="109" spans="1:11" ht="20.100000000000001" hidden="1" customHeight="1">
      <c r="A109" s="116"/>
      <c r="B109" s="116"/>
      <c r="C109" s="116"/>
      <c r="D109" s="116"/>
      <c r="E109" s="116"/>
      <c r="F109" s="116"/>
      <c r="G109" s="116"/>
      <c r="H109" s="116"/>
      <c r="I109" s="116"/>
      <c r="J109" s="116"/>
      <c r="K109" s="116"/>
    </row>
    <row r="110" spans="1:11" ht="20.100000000000001" hidden="1" customHeight="1">
      <c r="A110" s="116"/>
      <c r="B110" s="116"/>
      <c r="C110" s="116"/>
      <c r="D110" s="116"/>
      <c r="E110" s="116"/>
      <c r="F110" s="116"/>
      <c r="G110" s="116"/>
      <c r="H110" s="116"/>
      <c r="I110" s="116"/>
      <c r="J110" s="116"/>
      <c r="K110" s="116"/>
    </row>
    <row r="111" spans="1:11" ht="20.100000000000001" hidden="1" customHeight="1">
      <c r="A111" s="116"/>
      <c r="B111" s="116"/>
      <c r="C111" s="116"/>
      <c r="D111" s="116"/>
      <c r="E111" s="116"/>
      <c r="F111" s="116"/>
      <c r="G111" s="116"/>
      <c r="H111" s="116"/>
      <c r="I111" s="116"/>
      <c r="J111" s="116"/>
      <c r="K111" s="116"/>
    </row>
    <row r="112" spans="1:11" ht="20.100000000000001" hidden="1" customHeight="1">
      <c r="A112" s="116"/>
      <c r="B112" s="116"/>
      <c r="C112" s="116"/>
      <c r="D112" s="116"/>
      <c r="E112" s="116"/>
      <c r="F112" s="116"/>
      <c r="G112" s="116"/>
      <c r="H112" s="116"/>
      <c r="I112" s="116"/>
      <c r="J112" s="116"/>
      <c r="K112" s="116"/>
    </row>
    <row r="113" spans="1:11" ht="20.100000000000001" hidden="1" customHeight="1">
      <c r="A113" s="116"/>
      <c r="B113" s="116"/>
      <c r="C113" s="116"/>
      <c r="D113" s="116"/>
      <c r="E113" s="116"/>
      <c r="F113" s="116"/>
      <c r="G113" s="116"/>
      <c r="H113" s="116"/>
      <c r="I113" s="116"/>
      <c r="J113" s="116"/>
      <c r="K113" s="116"/>
    </row>
    <row r="114" spans="1:11" ht="20.100000000000001" hidden="1" customHeight="1">
      <c r="A114" s="116"/>
      <c r="B114" s="116"/>
      <c r="C114" s="116"/>
      <c r="D114" s="116"/>
      <c r="E114" s="116"/>
      <c r="F114" s="116"/>
      <c r="G114" s="116"/>
      <c r="H114" s="116"/>
      <c r="I114" s="116"/>
      <c r="J114" s="116"/>
      <c r="K114" s="116"/>
    </row>
    <row r="115" spans="1:11" ht="20.100000000000001" hidden="1" customHeight="1">
      <c r="A115" s="116"/>
      <c r="B115" s="116"/>
      <c r="C115" s="116"/>
      <c r="D115" s="116"/>
      <c r="E115" s="116"/>
      <c r="F115" s="116"/>
      <c r="G115" s="116"/>
      <c r="H115" s="116"/>
      <c r="I115" s="116"/>
      <c r="J115" s="116"/>
      <c r="K115" s="116"/>
    </row>
    <row r="116" spans="1:11" ht="20.100000000000001" hidden="1" customHeight="1">
      <c r="A116" s="116"/>
      <c r="B116" s="116"/>
      <c r="C116" s="116"/>
      <c r="D116" s="116"/>
      <c r="E116" s="116"/>
      <c r="F116" s="116"/>
      <c r="G116" s="116"/>
      <c r="H116" s="116"/>
      <c r="I116" s="116"/>
      <c r="J116" s="116"/>
      <c r="K116" s="116"/>
    </row>
    <row r="117" spans="1:11" ht="20.100000000000001" hidden="1" customHeight="1">
      <c r="A117" s="116"/>
      <c r="B117" s="116"/>
      <c r="C117" s="116"/>
      <c r="D117" s="116"/>
      <c r="E117" s="116"/>
      <c r="F117" s="116"/>
      <c r="G117" s="116"/>
      <c r="H117" s="116"/>
      <c r="I117" s="116"/>
      <c r="J117" s="116"/>
      <c r="K117" s="116"/>
    </row>
    <row r="118" spans="1:11" ht="20.100000000000001" hidden="1" customHeight="1">
      <c r="A118" s="116"/>
      <c r="B118" s="116"/>
      <c r="C118" s="116"/>
      <c r="D118" s="116"/>
      <c r="E118" s="116"/>
      <c r="F118" s="116"/>
      <c r="G118" s="116"/>
      <c r="H118" s="116"/>
      <c r="I118" s="116"/>
      <c r="J118" s="116"/>
      <c r="K118" s="116"/>
    </row>
    <row r="119" spans="1:11" ht="20.100000000000001" hidden="1" customHeight="1">
      <c r="A119" s="116"/>
      <c r="B119" s="116"/>
      <c r="C119" s="116"/>
      <c r="D119" s="116"/>
      <c r="E119" s="116"/>
      <c r="F119" s="116"/>
      <c r="G119" s="116"/>
      <c r="H119" s="116"/>
      <c r="I119" s="116"/>
      <c r="J119" s="116"/>
      <c r="K119" s="116"/>
    </row>
    <row r="120" spans="1:11" ht="20.100000000000001" hidden="1" customHeight="1">
      <c r="A120" s="116"/>
      <c r="B120" s="116"/>
      <c r="C120" s="116"/>
      <c r="D120" s="116"/>
      <c r="E120" s="116"/>
      <c r="F120" s="116"/>
      <c r="G120" s="116"/>
      <c r="H120" s="116"/>
      <c r="I120" s="116"/>
      <c r="J120" s="116"/>
      <c r="K120" s="116"/>
    </row>
    <row r="121" spans="1:11" ht="20.100000000000001" hidden="1" customHeight="1">
      <c r="A121" s="116"/>
      <c r="B121" s="116"/>
      <c r="C121" s="116"/>
      <c r="D121" s="116"/>
      <c r="E121" s="116"/>
      <c r="F121" s="116"/>
      <c r="G121" s="116"/>
      <c r="H121" s="116"/>
      <c r="I121" s="116"/>
      <c r="J121" s="116"/>
      <c r="K121" s="116"/>
    </row>
    <row r="122" spans="1:11" ht="20.100000000000001" hidden="1" customHeight="1">
      <c r="A122" s="116"/>
      <c r="B122" s="116"/>
      <c r="C122" s="116"/>
      <c r="D122" s="116"/>
      <c r="E122" s="116"/>
      <c r="F122" s="116"/>
      <c r="G122" s="116"/>
      <c r="H122" s="116"/>
      <c r="I122" s="116"/>
      <c r="J122" s="116"/>
      <c r="K122" s="116"/>
    </row>
    <row r="123" spans="1:11" ht="20.100000000000001" hidden="1" customHeight="1">
      <c r="A123" s="116"/>
      <c r="B123" s="116"/>
      <c r="C123" s="116"/>
      <c r="D123" s="116"/>
      <c r="E123" s="116"/>
      <c r="F123" s="116"/>
      <c r="G123" s="116"/>
      <c r="H123" s="116"/>
      <c r="I123" s="116"/>
      <c r="J123" s="116"/>
      <c r="K123" s="116"/>
    </row>
    <row r="124" spans="1:11" ht="20.100000000000001" hidden="1" customHeight="1">
      <c r="A124" s="116"/>
      <c r="B124" s="116"/>
      <c r="C124" s="116"/>
      <c r="D124" s="116"/>
      <c r="E124" s="116"/>
      <c r="F124" s="116"/>
      <c r="G124" s="116"/>
      <c r="H124" s="116"/>
      <c r="I124" s="116"/>
      <c r="J124" s="116"/>
      <c r="K124" s="116"/>
    </row>
    <row r="125" spans="1:11" ht="20.100000000000001" hidden="1" customHeight="1">
      <c r="A125" s="116"/>
      <c r="B125" s="116"/>
      <c r="C125" s="116"/>
      <c r="D125" s="116"/>
      <c r="E125" s="116"/>
      <c r="F125" s="116"/>
      <c r="G125" s="116"/>
      <c r="H125" s="116"/>
      <c r="I125" s="116"/>
      <c r="J125" s="116"/>
      <c r="K125" s="116"/>
    </row>
    <row r="126" spans="1:11" ht="20.100000000000001" hidden="1" customHeight="1">
      <c r="A126" s="116"/>
      <c r="B126" s="116"/>
      <c r="C126" s="116"/>
      <c r="D126" s="116"/>
      <c r="E126" s="116"/>
      <c r="F126" s="116"/>
      <c r="G126" s="116"/>
      <c r="H126" s="116"/>
      <c r="I126" s="116"/>
      <c r="J126" s="116"/>
      <c r="K126" s="116"/>
    </row>
    <row r="127" spans="1:11" ht="20.100000000000001" hidden="1" customHeight="1">
      <c r="A127" s="116"/>
      <c r="B127" s="116"/>
      <c r="C127" s="116"/>
      <c r="D127" s="116"/>
      <c r="E127" s="116"/>
      <c r="F127" s="116"/>
      <c r="G127" s="116"/>
      <c r="H127" s="116"/>
      <c r="I127" s="116"/>
      <c r="J127" s="116"/>
      <c r="K127" s="116"/>
    </row>
    <row r="128" spans="1:11" ht="20.100000000000001" hidden="1" customHeight="1">
      <c r="A128" s="116"/>
      <c r="B128" s="116"/>
      <c r="C128" s="116"/>
      <c r="D128" s="116"/>
      <c r="E128" s="116"/>
      <c r="F128" s="116"/>
      <c r="G128" s="116"/>
      <c r="H128" s="116"/>
      <c r="I128" s="116"/>
      <c r="J128" s="116"/>
      <c r="K128" s="116"/>
    </row>
    <row r="129" spans="1:11" ht="20.100000000000001" hidden="1" customHeight="1">
      <c r="A129" s="116"/>
      <c r="B129" s="116"/>
      <c r="C129" s="116"/>
      <c r="D129" s="116"/>
      <c r="E129" s="116"/>
      <c r="F129" s="116"/>
      <c r="G129" s="116"/>
      <c r="H129" s="116"/>
      <c r="I129" s="116"/>
      <c r="J129" s="116"/>
      <c r="K129" s="116"/>
    </row>
    <row r="130" spans="1:11" ht="20.100000000000001" hidden="1" customHeight="1">
      <c r="A130" s="116"/>
      <c r="B130" s="116"/>
      <c r="C130" s="116"/>
      <c r="D130" s="116"/>
      <c r="E130" s="116"/>
      <c r="F130" s="116"/>
      <c r="G130" s="116"/>
      <c r="H130" s="116"/>
      <c r="I130" s="116"/>
      <c r="J130" s="116"/>
      <c r="K130" s="116"/>
    </row>
    <row r="131" spans="1:11" ht="20.100000000000001" hidden="1" customHeight="1">
      <c r="A131" s="116"/>
      <c r="B131" s="116"/>
      <c r="C131" s="116"/>
      <c r="D131" s="116"/>
      <c r="E131" s="116"/>
      <c r="F131" s="116"/>
      <c r="G131" s="116"/>
      <c r="H131" s="116"/>
      <c r="I131" s="116"/>
      <c r="J131" s="116"/>
      <c r="K131" s="116"/>
    </row>
    <row r="132" spans="1:11" ht="20.100000000000001" hidden="1" customHeight="1">
      <c r="A132" s="116"/>
      <c r="B132" s="116"/>
      <c r="C132" s="116"/>
      <c r="D132" s="116"/>
      <c r="E132" s="116"/>
      <c r="F132" s="116"/>
      <c r="G132" s="116"/>
      <c r="H132" s="116"/>
      <c r="I132" s="116"/>
      <c r="J132" s="116"/>
      <c r="K132" s="116"/>
    </row>
    <row r="133" spans="1:11" ht="20.100000000000001" hidden="1" customHeight="1">
      <c r="A133" s="116"/>
      <c r="B133" s="116"/>
      <c r="C133" s="116"/>
      <c r="D133" s="116"/>
      <c r="E133" s="116"/>
      <c r="F133" s="116"/>
      <c r="G133" s="116"/>
      <c r="H133" s="116"/>
      <c r="I133" s="116"/>
      <c r="J133" s="116"/>
      <c r="K133" s="116"/>
    </row>
    <row r="134" spans="1:11" ht="20.100000000000001" hidden="1" customHeight="1">
      <c r="A134" s="116"/>
      <c r="B134" s="116"/>
      <c r="C134" s="116"/>
      <c r="D134" s="116"/>
      <c r="E134" s="116"/>
      <c r="F134" s="116"/>
      <c r="G134" s="116"/>
      <c r="H134" s="116"/>
      <c r="I134" s="116"/>
      <c r="J134" s="116"/>
      <c r="K134" s="116"/>
    </row>
    <row r="135" spans="1:11" ht="20.100000000000001" hidden="1" customHeight="1">
      <c r="A135" s="116"/>
      <c r="B135" s="116"/>
      <c r="C135" s="116"/>
      <c r="D135" s="116"/>
      <c r="E135" s="116"/>
      <c r="F135" s="116"/>
      <c r="G135" s="116"/>
      <c r="H135" s="116"/>
      <c r="I135" s="116"/>
      <c r="J135" s="116"/>
      <c r="K135" s="116"/>
    </row>
    <row r="136" spans="1:11" ht="20.100000000000001" hidden="1" customHeight="1">
      <c r="A136" s="116"/>
      <c r="B136" s="116"/>
      <c r="C136" s="116"/>
      <c r="D136" s="116"/>
      <c r="E136" s="116"/>
      <c r="F136" s="116"/>
      <c r="G136" s="116"/>
      <c r="H136" s="116"/>
      <c r="I136" s="116"/>
      <c r="J136" s="116"/>
      <c r="K136" s="116"/>
    </row>
    <row r="137" spans="1:11" ht="20.100000000000001" hidden="1" customHeight="1">
      <c r="A137" s="116"/>
      <c r="B137" s="116"/>
      <c r="C137" s="116"/>
      <c r="D137" s="116"/>
      <c r="E137" s="116"/>
      <c r="F137" s="116"/>
      <c r="G137" s="116"/>
      <c r="H137" s="116"/>
      <c r="I137" s="116"/>
      <c r="J137" s="116"/>
      <c r="K137" s="116"/>
    </row>
    <row r="138" spans="1:11" ht="20.100000000000001" hidden="1" customHeight="1">
      <c r="A138" s="116"/>
      <c r="B138" s="116"/>
      <c r="C138" s="116"/>
      <c r="D138" s="116"/>
      <c r="E138" s="116"/>
      <c r="F138" s="116"/>
      <c r="G138" s="116"/>
      <c r="H138" s="116"/>
      <c r="I138" s="116"/>
      <c r="J138" s="116"/>
      <c r="K138" s="116"/>
    </row>
    <row r="139" spans="1:11" ht="20.100000000000001" hidden="1" customHeight="1">
      <c r="A139" s="116"/>
      <c r="B139" s="116"/>
      <c r="C139" s="116"/>
      <c r="D139" s="116"/>
      <c r="E139" s="116"/>
      <c r="F139" s="116"/>
      <c r="G139" s="116"/>
      <c r="H139" s="116"/>
      <c r="I139" s="116"/>
      <c r="J139" s="116"/>
      <c r="K139" s="116"/>
    </row>
    <row r="140" spans="1:11" ht="20.100000000000001" hidden="1" customHeight="1">
      <c r="A140" s="116"/>
      <c r="B140" s="116"/>
      <c r="C140" s="116"/>
      <c r="D140" s="116"/>
      <c r="E140" s="116"/>
      <c r="F140" s="116"/>
      <c r="G140" s="116"/>
      <c r="H140" s="116"/>
      <c r="I140" s="116"/>
      <c r="J140" s="116"/>
      <c r="K140" s="116"/>
    </row>
    <row r="141" spans="1:11" ht="20.100000000000001" hidden="1" customHeight="1">
      <c r="A141" s="116"/>
      <c r="B141" s="116"/>
      <c r="C141" s="116"/>
      <c r="D141" s="116"/>
      <c r="E141" s="116"/>
      <c r="F141" s="116"/>
      <c r="G141" s="116"/>
      <c r="H141" s="116"/>
      <c r="I141" s="116"/>
      <c r="J141" s="116"/>
      <c r="K141" s="116"/>
    </row>
    <row r="142" spans="1:11" ht="20.100000000000001" hidden="1" customHeight="1">
      <c r="A142" s="116"/>
      <c r="B142" s="116"/>
      <c r="C142" s="116"/>
      <c r="D142" s="116"/>
      <c r="E142" s="116"/>
      <c r="F142" s="116"/>
      <c r="G142" s="116"/>
      <c r="H142" s="116"/>
      <c r="I142" s="116"/>
      <c r="J142" s="116"/>
      <c r="K142" s="116"/>
    </row>
    <row r="143" spans="1:11" ht="20.100000000000001" hidden="1" customHeight="1">
      <c r="A143" s="116"/>
      <c r="B143" s="116"/>
      <c r="C143" s="116"/>
      <c r="D143" s="116"/>
      <c r="E143" s="116"/>
      <c r="F143" s="116"/>
      <c r="G143" s="116"/>
      <c r="H143" s="116"/>
      <c r="I143" s="116"/>
      <c r="J143" s="116"/>
      <c r="K143" s="116"/>
    </row>
    <row r="144" spans="1:11" ht="20.100000000000001" hidden="1" customHeight="1">
      <c r="A144" s="116"/>
      <c r="B144" s="116"/>
      <c r="C144" s="116"/>
      <c r="D144" s="116"/>
      <c r="E144" s="116"/>
      <c r="F144" s="116"/>
      <c r="G144" s="116"/>
      <c r="H144" s="116"/>
      <c r="I144" s="116"/>
      <c r="J144" s="116"/>
      <c r="K144" s="116"/>
    </row>
    <row r="145" spans="1:11" ht="20.100000000000001" hidden="1" customHeight="1">
      <c r="A145" s="116"/>
      <c r="B145" s="116"/>
      <c r="C145" s="116"/>
      <c r="D145" s="116"/>
      <c r="E145" s="116"/>
      <c r="F145" s="116"/>
      <c r="G145" s="116"/>
      <c r="H145" s="116"/>
      <c r="I145" s="116"/>
      <c r="J145" s="116"/>
      <c r="K145" s="116"/>
    </row>
    <row r="146" spans="1:11" ht="20.100000000000001" hidden="1" customHeight="1">
      <c r="A146" s="116"/>
      <c r="B146" s="116"/>
      <c r="C146" s="116"/>
      <c r="D146" s="116"/>
      <c r="E146" s="116"/>
      <c r="F146" s="116"/>
      <c r="G146" s="116"/>
      <c r="H146" s="116"/>
      <c r="I146" s="116"/>
      <c r="J146" s="116"/>
      <c r="K146" s="116"/>
    </row>
    <row r="147" spans="1:11" ht="20.100000000000001" hidden="1" customHeight="1">
      <c r="A147" s="116"/>
      <c r="B147" s="116"/>
      <c r="C147" s="116"/>
      <c r="D147" s="116"/>
      <c r="E147" s="116"/>
      <c r="F147" s="116"/>
      <c r="G147" s="116"/>
      <c r="H147" s="116"/>
      <c r="I147" s="116"/>
      <c r="J147" s="116"/>
      <c r="K147" s="116"/>
    </row>
    <row r="148" spans="1:11" ht="20.100000000000001" hidden="1" customHeight="1">
      <c r="A148" s="116"/>
      <c r="B148" s="116"/>
      <c r="C148" s="116"/>
      <c r="D148" s="116"/>
      <c r="E148" s="116"/>
      <c r="F148" s="116"/>
      <c r="G148" s="116"/>
      <c r="H148" s="116"/>
      <c r="I148" s="116"/>
      <c r="J148" s="116"/>
      <c r="K148" s="116"/>
    </row>
    <row r="149" spans="1:11" ht="20.100000000000001" hidden="1" customHeight="1">
      <c r="A149" s="116"/>
      <c r="B149" s="116"/>
      <c r="C149" s="116"/>
      <c r="D149" s="116"/>
      <c r="E149" s="116"/>
      <c r="F149" s="116"/>
      <c r="G149" s="116"/>
      <c r="H149" s="116"/>
      <c r="I149" s="116"/>
      <c r="J149" s="116"/>
      <c r="K149" s="116"/>
    </row>
    <row r="150" spans="1:11" ht="20.100000000000001" hidden="1" customHeight="1">
      <c r="A150" s="116"/>
      <c r="B150" s="116"/>
      <c r="C150" s="116"/>
      <c r="D150" s="116"/>
      <c r="E150" s="116"/>
      <c r="F150" s="116"/>
      <c r="G150" s="116"/>
      <c r="H150" s="116"/>
      <c r="I150" s="116"/>
      <c r="J150" s="116"/>
      <c r="K150" s="116"/>
    </row>
    <row r="151" spans="1:11" ht="20.100000000000001" hidden="1" customHeight="1">
      <c r="A151" s="116"/>
      <c r="B151" s="116"/>
      <c r="C151" s="116"/>
      <c r="D151" s="116"/>
      <c r="E151" s="116"/>
      <c r="F151" s="116"/>
      <c r="G151" s="116"/>
      <c r="H151" s="116"/>
      <c r="I151" s="116"/>
      <c r="J151" s="116"/>
      <c r="K151" s="116"/>
    </row>
    <row r="152" spans="1:11" ht="20.100000000000001" hidden="1" customHeight="1"/>
    <row r="153" spans="1:11" ht="20.100000000000001" hidden="1" customHeight="1"/>
    <row r="154" spans="1:11" ht="20.100000000000001" hidden="1" customHeight="1"/>
    <row r="155" spans="1:11" ht="20.100000000000001" hidden="1" customHeight="1"/>
    <row r="156" spans="1:11" ht="20.100000000000001" hidden="1" customHeight="1"/>
    <row r="157" spans="1:11" ht="20.100000000000001" hidden="1" customHeight="1"/>
    <row r="158" spans="1:11" ht="20.100000000000001" hidden="1" customHeight="1"/>
    <row r="159" spans="1:11" ht="20.100000000000001" hidden="1" customHeight="1"/>
    <row r="160" spans="1:11" ht="20.100000000000001" hidden="1" customHeight="1"/>
    <row r="161" ht="20.100000000000001" hidden="1" customHeight="1"/>
    <row r="162" ht="20.100000000000001" hidden="1" customHeight="1"/>
    <row r="163" ht="20.100000000000001" hidden="1" customHeight="1"/>
    <row r="164" ht="20.100000000000001" hidden="1" customHeight="1"/>
    <row r="165" ht="20.100000000000001" hidden="1" customHeight="1"/>
    <row r="166" ht="20.100000000000001" hidden="1" customHeight="1"/>
    <row r="167" ht="20.100000000000001" hidden="1" customHeight="1"/>
    <row r="168" ht="20.100000000000001" hidden="1" customHeight="1"/>
    <row r="169" ht="20.100000000000001" hidden="1" customHeight="1"/>
    <row r="170" ht="20.100000000000001" hidden="1" customHeight="1"/>
    <row r="171" ht="20.100000000000001" hidden="1" customHeight="1"/>
    <row r="172" ht="20.100000000000001" hidden="1" customHeight="1"/>
    <row r="173" ht="20.100000000000001" hidden="1" customHeight="1"/>
    <row r="174" ht="20.100000000000001" hidden="1" customHeight="1"/>
    <row r="175" ht="20.100000000000001" hidden="1" customHeight="1"/>
    <row r="176" ht="20.100000000000001" hidden="1" customHeight="1"/>
    <row r="177" ht="20.100000000000001" hidden="1" customHeight="1"/>
    <row r="178" ht="20.100000000000001" hidden="1" customHeight="1"/>
    <row r="179" ht="20.100000000000001" hidden="1" customHeight="1"/>
    <row r="180" ht="20.100000000000001" hidden="1" customHeight="1"/>
    <row r="181" ht="20.100000000000001" hidden="1" customHeight="1"/>
    <row r="182" ht="20.100000000000001" hidden="1" customHeight="1"/>
    <row r="183" ht="20.100000000000001" hidden="1" customHeight="1"/>
    <row r="184" ht="20.100000000000001" hidden="1" customHeight="1"/>
    <row r="185" ht="20.100000000000001" hidden="1" customHeight="1"/>
    <row r="186" ht="20.100000000000001" hidden="1" customHeight="1"/>
    <row r="187" ht="20.100000000000001" hidden="1" customHeight="1"/>
    <row r="188" ht="20.100000000000001" hidden="1" customHeight="1"/>
    <row r="189" ht="20.100000000000001" hidden="1" customHeight="1"/>
    <row r="190" ht="20.100000000000001" hidden="1" customHeight="1"/>
    <row r="191" ht="20.100000000000001" hidden="1" customHeight="1"/>
    <row r="192" ht="20.100000000000001" hidden="1" customHeight="1"/>
    <row r="193" ht="20.100000000000001" hidden="1" customHeight="1"/>
    <row r="194" ht="20.100000000000001" hidden="1" customHeight="1"/>
    <row r="195" ht="20.100000000000001" hidden="1" customHeight="1"/>
    <row r="196" ht="20.100000000000001" hidden="1" customHeight="1"/>
    <row r="197" ht="20.100000000000001" hidden="1" customHeight="1"/>
    <row r="198" ht="20.100000000000001" hidden="1" customHeight="1"/>
    <row r="199" ht="20.100000000000001" hidden="1" customHeight="1"/>
    <row r="200" ht="20.100000000000001" hidden="1" customHeight="1"/>
    <row r="201" ht="20.100000000000001" hidden="1" customHeight="1"/>
    <row r="202" ht="20.100000000000001" hidden="1" customHeight="1"/>
    <row r="203" ht="20.100000000000001" hidden="1" customHeight="1"/>
    <row r="204" ht="20.100000000000001" hidden="1" customHeight="1"/>
    <row r="205" ht="20.100000000000001" hidden="1" customHeight="1"/>
    <row r="206" ht="20.100000000000001" hidden="1" customHeight="1"/>
    <row r="207" ht="20.100000000000001" hidden="1" customHeight="1"/>
    <row r="208" ht="20.100000000000001" hidden="1" customHeight="1"/>
    <row r="209" ht="20.100000000000001" hidden="1" customHeight="1"/>
    <row r="210" ht="20.100000000000001" hidden="1" customHeight="1"/>
    <row r="211" ht="20.100000000000001" hidden="1" customHeight="1"/>
    <row r="212" ht="20.100000000000001" hidden="1" customHeight="1"/>
    <row r="213" ht="20.100000000000001" hidden="1" customHeight="1"/>
    <row r="214" ht="20.100000000000001" hidden="1" customHeight="1"/>
    <row r="215" ht="20.100000000000001" hidden="1" customHeight="1"/>
    <row r="216" ht="20.100000000000001" hidden="1" customHeight="1"/>
    <row r="217" ht="20.100000000000001" hidden="1" customHeight="1"/>
    <row r="218" ht="20.100000000000001" hidden="1" customHeight="1"/>
    <row r="219" ht="20.100000000000001" hidden="1" customHeight="1"/>
    <row r="220" ht="20.100000000000001" hidden="1" customHeight="1"/>
    <row r="221" ht="20.100000000000001" hidden="1" customHeight="1"/>
    <row r="222" ht="20.100000000000001" hidden="1" customHeight="1"/>
    <row r="223" ht="20.100000000000001" hidden="1" customHeight="1"/>
    <row r="224" ht="20.100000000000001" hidden="1" customHeight="1"/>
    <row r="225" ht="20.100000000000001" hidden="1" customHeight="1"/>
    <row r="226" ht="20.100000000000001" hidden="1" customHeight="1"/>
    <row r="227" ht="20.100000000000001" hidden="1" customHeight="1"/>
    <row r="228" ht="20.100000000000001" hidden="1" customHeight="1"/>
    <row r="229" ht="20.100000000000001" hidden="1" customHeight="1"/>
    <row r="230" ht="20.100000000000001" hidden="1" customHeight="1"/>
    <row r="231" ht="20.100000000000001" hidden="1" customHeight="1"/>
    <row r="232" ht="20.100000000000001" hidden="1" customHeight="1"/>
    <row r="233" ht="20.100000000000001" hidden="1" customHeight="1"/>
    <row r="234" ht="20.100000000000001" hidden="1" customHeight="1"/>
    <row r="235" ht="20.100000000000001" hidden="1" customHeight="1"/>
    <row r="236" ht="20.100000000000001" hidden="1" customHeight="1"/>
    <row r="237" ht="20.100000000000001" hidden="1" customHeight="1"/>
    <row r="238" ht="20.100000000000001" hidden="1" customHeight="1"/>
    <row r="239" ht="20.100000000000001" hidden="1" customHeight="1"/>
    <row r="240" ht="20.100000000000001" hidden="1" customHeight="1"/>
    <row r="241" ht="20.100000000000001" hidden="1" customHeight="1"/>
    <row r="242" ht="20.100000000000001" hidden="1" customHeight="1"/>
    <row r="243" ht="20.100000000000001" hidden="1" customHeight="1"/>
    <row r="244" ht="20.100000000000001" hidden="1" customHeight="1"/>
    <row r="245" ht="20.100000000000001" hidden="1" customHeight="1"/>
    <row r="246" ht="20.100000000000001" hidden="1" customHeight="1"/>
    <row r="247" ht="20.100000000000001" hidden="1" customHeight="1"/>
    <row r="248" ht="20.100000000000001" hidden="1" customHeight="1"/>
    <row r="249" ht="20.100000000000001" hidden="1" customHeight="1"/>
    <row r="250" ht="20.100000000000001" hidden="1" customHeight="1"/>
    <row r="251" ht="20.100000000000001" hidden="1" customHeight="1"/>
    <row r="252" ht="20.100000000000001" hidden="1" customHeight="1"/>
    <row r="253" ht="20.100000000000001" hidden="1" customHeight="1"/>
    <row r="254" ht="20.100000000000001" hidden="1" customHeight="1"/>
    <row r="255" ht="20.100000000000001" hidden="1" customHeight="1"/>
    <row r="256" ht="20.100000000000001" hidden="1" customHeight="1"/>
    <row r="257" ht="20.100000000000001" hidden="1" customHeight="1"/>
    <row r="258" ht="20.100000000000001" hidden="1" customHeight="1"/>
    <row r="259" ht="20.100000000000001" hidden="1" customHeight="1"/>
    <row r="260" ht="20.100000000000001" hidden="1" customHeight="1"/>
    <row r="261" ht="20.100000000000001" hidden="1" customHeight="1"/>
    <row r="262" ht="20.100000000000001" hidden="1" customHeight="1"/>
    <row r="263" ht="20.100000000000001" hidden="1" customHeight="1"/>
    <row r="264" ht="20.100000000000001" hidden="1" customHeight="1"/>
    <row r="265" ht="20.100000000000001" hidden="1" customHeight="1"/>
    <row r="266" ht="20.100000000000001" hidden="1" customHeight="1"/>
    <row r="267" ht="20.100000000000001" hidden="1" customHeight="1"/>
    <row r="268" ht="20.100000000000001" hidden="1" customHeight="1"/>
    <row r="269" ht="20.100000000000001" hidden="1" customHeight="1"/>
    <row r="270" ht="20.100000000000001" hidden="1" customHeight="1"/>
    <row r="271" ht="20.100000000000001" hidden="1" customHeight="1"/>
    <row r="272" ht="20.100000000000001" hidden="1" customHeight="1"/>
    <row r="273" ht="20.100000000000001" hidden="1" customHeight="1"/>
    <row r="274" ht="20.100000000000001" hidden="1" customHeight="1"/>
    <row r="275" ht="20.100000000000001" hidden="1" customHeight="1"/>
    <row r="276" ht="20.100000000000001" hidden="1" customHeight="1"/>
    <row r="277" ht="20.100000000000001" hidden="1" customHeight="1"/>
    <row r="278" ht="20.100000000000001" hidden="1" customHeight="1"/>
    <row r="279" ht="20.100000000000001" hidden="1" customHeight="1"/>
    <row r="280" ht="20.100000000000001" hidden="1" customHeight="1"/>
    <row r="281" ht="20.100000000000001" hidden="1" customHeight="1"/>
    <row r="282" ht="20.100000000000001" hidden="1" customHeight="1"/>
    <row r="283" ht="20.100000000000001" hidden="1" customHeight="1"/>
    <row r="284" ht="20.100000000000001" hidden="1" customHeight="1"/>
    <row r="285" ht="20.100000000000001" hidden="1" customHeight="1"/>
    <row r="286" ht="20.100000000000001" hidden="1" customHeight="1"/>
    <row r="287" ht="20.100000000000001" hidden="1" customHeight="1"/>
    <row r="288" ht="20.100000000000001" hidden="1" customHeight="1"/>
    <row r="289" ht="20.100000000000001" hidden="1" customHeight="1"/>
    <row r="290" ht="20.100000000000001" hidden="1" customHeight="1"/>
  </sheetData>
  <sheetProtection algorithmName="SHA-512" hashValue="rua6no0559lHlE98XK55DJqpESnBFIs5N8sqz1CY6Vbd4VIONtMi9x8WFiH92pG1rvtw0Y18jsa1OZX08PxX4A==" saltValue="QB9g7Quzg7QDmyp+OmXn6Q==" spinCount="100000" sheet="1" objects="1" scenarios="1"/>
  <mergeCells count="56">
    <mergeCell ref="A81:G81"/>
    <mergeCell ref="A87:K87"/>
    <mergeCell ref="B64:G64"/>
    <mergeCell ref="A67:K67"/>
    <mergeCell ref="E69:H69"/>
    <mergeCell ref="E70:E72"/>
    <mergeCell ref="A76:K76"/>
    <mergeCell ref="A80:K80"/>
    <mergeCell ref="B63:G63"/>
    <mergeCell ref="B52:G52"/>
    <mergeCell ref="B53:G53"/>
    <mergeCell ref="B54:G54"/>
    <mergeCell ref="B55:G55"/>
    <mergeCell ref="B56:G56"/>
    <mergeCell ref="B57:G57"/>
    <mergeCell ref="B58:G58"/>
    <mergeCell ref="B59:G59"/>
    <mergeCell ref="B60:G60"/>
    <mergeCell ref="B61:G61"/>
    <mergeCell ref="B62:G62"/>
    <mergeCell ref="B51:G51"/>
    <mergeCell ref="A29:D29"/>
    <mergeCell ref="G29:H29"/>
    <mergeCell ref="A35:K35"/>
    <mergeCell ref="I37:M38"/>
    <mergeCell ref="A42:L42"/>
    <mergeCell ref="B45:G45"/>
    <mergeCell ref="B46:G46"/>
    <mergeCell ref="B47:G47"/>
    <mergeCell ref="B48:G48"/>
    <mergeCell ref="B49:G49"/>
    <mergeCell ref="B50:G50"/>
    <mergeCell ref="A28:D28"/>
    <mergeCell ref="B14:H14"/>
    <mergeCell ref="B15:H15"/>
    <mergeCell ref="B16:H16"/>
    <mergeCell ref="B17:H17"/>
    <mergeCell ref="B18:H18"/>
    <mergeCell ref="B19:H19"/>
    <mergeCell ref="B20:H20"/>
    <mergeCell ref="B21:H21"/>
    <mergeCell ref="A23:L23"/>
    <mergeCell ref="A26:D26"/>
    <mergeCell ref="A27:D27"/>
    <mergeCell ref="P5:R5"/>
    <mergeCell ref="A12:K12"/>
    <mergeCell ref="A1:L1"/>
    <mergeCell ref="A2:E2"/>
    <mergeCell ref="F2:K2"/>
    <mergeCell ref="A4:E4"/>
    <mergeCell ref="F4:K4"/>
    <mergeCell ref="A6:B6"/>
    <mergeCell ref="C6:E6"/>
    <mergeCell ref="F6:H6"/>
    <mergeCell ref="P6:R6"/>
    <mergeCell ref="A9:G9"/>
  </mergeCells>
  <conditionalFormatting sqref="A31:I33">
    <cfRule type="expression" dxfId="22" priority="2">
      <formula>$F$26+$F$27+$F$28+$F$29&gt;0</formula>
    </cfRule>
  </conditionalFormatting>
  <conditionalFormatting sqref="A84:I85">
    <cfRule type="expression" dxfId="21" priority="1">
      <formula>$P$82=1</formula>
    </cfRule>
  </conditionalFormatting>
  <conditionalFormatting sqref="A42:L64">
    <cfRule type="expression" dxfId="20" priority="4">
      <formula>$N$37="1"</formula>
    </cfRule>
  </conditionalFormatting>
  <conditionalFormatting sqref="A12:M22">
    <cfRule type="expression" dxfId="19" priority="15">
      <formula>$I$9=TRUE</formula>
    </cfRule>
  </conditionalFormatting>
  <conditionalFormatting sqref="E31:E32 E29:F30">
    <cfRule type="expression" dxfId="18" priority="5">
      <formula>$L$22=0</formula>
    </cfRule>
  </conditionalFormatting>
  <conditionalFormatting sqref="E26:F26">
    <cfRule type="expression" dxfId="17" priority="8">
      <formula>$I$22=0</formula>
    </cfRule>
  </conditionalFormatting>
  <conditionalFormatting sqref="E27:F27">
    <cfRule type="expression" dxfId="16" priority="7">
      <formula>$J$22=0</formula>
    </cfRule>
  </conditionalFormatting>
  <conditionalFormatting sqref="E28:F28">
    <cfRule type="expression" dxfId="15" priority="6">
      <formula>$K$22=0</formula>
    </cfRule>
  </conditionalFormatting>
  <conditionalFormatting sqref="F70:F72 F74">
    <cfRule type="expression" dxfId="14" priority="17">
      <formula>#REF!=1</formula>
    </cfRule>
  </conditionalFormatting>
  <conditionalFormatting sqref="F78">
    <cfRule type="expression" dxfId="13" priority="16">
      <formula>#REF!=1</formula>
    </cfRule>
  </conditionalFormatting>
  <conditionalFormatting sqref="I13:I21">
    <cfRule type="expression" dxfId="12" priority="13">
      <formula>AND($O$10="1",$I$22=0)</formula>
    </cfRule>
  </conditionalFormatting>
  <conditionalFormatting sqref="I29">
    <cfRule type="expression" dxfId="11" priority="9">
      <formula>#REF!=1</formula>
    </cfRule>
  </conditionalFormatting>
  <conditionalFormatting sqref="J13:J21">
    <cfRule type="expression" dxfId="10" priority="12">
      <formula>AND($O$10="1",$J$22=0)</formula>
    </cfRule>
  </conditionalFormatting>
  <conditionalFormatting sqref="K13:K21">
    <cfRule type="expression" dxfId="9" priority="11">
      <formula>AND($O$10="1",$K$22=0)</formula>
    </cfRule>
  </conditionalFormatting>
  <conditionalFormatting sqref="L13:L21">
    <cfRule type="expression" dxfId="8" priority="10">
      <formula>AND($O$10="1",$L$22=0)</formula>
    </cfRule>
  </conditionalFormatting>
  <conditionalFormatting sqref="N13:Q13">
    <cfRule type="expression" dxfId="7" priority="14">
      <formula>$I$9=TRUE</formula>
    </cfRule>
  </conditionalFormatting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locked="0" defaultSize="0" autoFill="0" autoLine="0" autoPict="0">
                <anchor moveWithCells="1">
                  <from>
                    <xdr:col>8</xdr:col>
                    <xdr:colOff>314325</xdr:colOff>
                    <xdr:row>13</xdr:row>
                    <xdr:rowOff>28575</xdr:rowOff>
                  </from>
                  <to>
                    <xdr:col>8</xdr:col>
                    <xdr:colOff>561975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locked="0" defaultSize="0" autoFill="0" autoLine="0" autoPict="0">
                <anchor moveWithCells="1">
                  <from>
                    <xdr:col>8</xdr:col>
                    <xdr:colOff>333375</xdr:colOff>
                    <xdr:row>13</xdr:row>
                    <xdr:rowOff>238125</xdr:rowOff>
                  </from>
                  <to>
                    <xdr:col>8</xdr:col>
                    <xdr:colOff>581025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locked="0" defaultSize="0" autoFill="0" autoLine="0" autoPict="0">
                <anchor moveWithCells="1">
                  <from>
                    <xdr:col>8</xdr:col>
                    <xdr:colOff>333375</xdr:colOff>
                    <xdr:row>14</xdr:row>
                    <xdr:rowOff>238125</xdr:rowOff>
                  </from>
                  <to>
                    <xdr:col>8</xdr:col>
                    <xdr:colOff>581025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locked="0" defaultSize="0" autoFill="0" autoLine="0" autoPict="0">
                <anchor moveWithCells="1">
                  <from>
                    <xdr:col>8</xdr:col>
                    <xdr:colOff>333375</xdr:colOff>
                    <xdr:row>15</xdr:row>
                    <xdr:rowOff>238125</xdr:rowOff>
                  </from>
                  <to>
                    <xdr:col>8</xdr:col>
                    <xdr:colOff>581025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locked="0" defaultSize="0" autoFill="0" autoLine="0" autoPict="0">
                <anchor moveWithCells="1">
                  <from>
                    <xdr:col>8</xdr:col>
                    <xdr:colOff>333375</xdr:colOff>
                    <xdr:row>16</xdr:row>
                    <xdr:rowOff>238125</xdr:rowOff>
                  </from>
                  <to>
                    <xdr:col>8</xdr:col>
                    <xdr:colOff>600075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locked="0" defaultSize="0" autoFill="0" autoLine="0" autoPict="0">
                <anchor moveWithCells="1">
                  <from>
                    <xdr:col>8</xdr:col>
                    <xdr:colOff>333375</xdr:colOff>
                    <xdr:row>17</xdr:row>
                    <xdr:rowOff>238125</xdr:rowOff>
                  </from>
                  <to>
                    <xdr:col>8</xdr:col>
                    <xdr:colOff>600075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locked="0" defaultSize="0" autoFill="0" autoLine="0" autoPict="0">
                <anchor moveWithCells="1">
                  <from>
                    <xdr:col>8</xdr:col>
                    <xdr:colOff>342900</xdr:colOff>
                    <xdr:row>18</xdr:row>
                    <xdr:rowOff>238125</xdr:rowOff>
                  </from>
                  <to>
                    <xdr:col>8</xdr:col>
                    <xdr:colOff>600075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locked="0" defaultSize="0" autoFill="0" autoLine="0" autoPict="0">
                <anchor moveWithCells="1">
                  <from>
                    <xdr:col>8</xdr:col>
                    <xdr:colOff>342900</xdr:colOff>
                    <xdr:row>19</xdr:row>
                    <xdr:rowOff>238125</xdr:rowOff>
                  </from>
                  <to>
                    <xdr:col>8</xdr:col>
                    <xdr:colOff>600075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locked="0" defaultSize="0" autoFill="0" autoLine="0" autoPict="0">
                <anchor moveWithCells="1">
                  <from>
                    <xdr:col>9</xdr:col>
                    <xdr:colOff>314325</xdr:colOff>
                    <xdr:row>13</xdr:row>
                    <xdr:rowOff>28575</xdr:rowOff>
                  </from>
                  <to>
                    <xdr:col>9</xdr:col>
                    <xdr:colOff>561975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locked="0" defaultSize="0" autoFill="0" autoLine="0" autoPict="0">
                <anchor moveWithCells="1">
                  <from>
                    <xdr:col>9</xdr:col>
                    <xdr:colOff>333375</xdr:colOff>
                    <xdr:row>13</xdr:row>
                    <xdr:rowOff>238125</xdr:rowOff>
                  </from>
                  <to>
                    <xdr:col>9</xdr:col>
                    <xdr:colOff>581025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locked="0" defaultSize="0" autoFill="0" autoLine="0" autoPict="0">
                <anchor moveWithCells="1">
                  <from>
                    <xdr:col>9</xdr:col>
                    <xdr:colOff>333375</xdr:colOff>
                    <xdr:row>14</xdr:row>
                    <xdr:rowOff>238125</xdr:rowOff>
                  </from>
                  <to>
                    <xdr:col>9</xdr:col>
                    <xdr:colOff>581025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locked="0" defaultSize="0" autoFill="0" autoLine="0" autoPict="0">
                <anchor moveWithCells="1">
                  <from>
                    <xdr:col>9</xdr:col>
                    <xdr:colOff>333375</xdr:colOff>
                    <xdr:row>15</xdr:row>
                    <xdr:rowOff>238125</xdr:rowOff>
                  </from>
                  <to>
                    <xdr:col>9</xdr:col>
                    <xdr:colOff>581025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locked="0" defaultSize="0" autoFill="0" autoLine="0" autoPict="0">
                <anchor moveWithCells="1">
                  <from>
                    <xdr:col>9</xdr:col>
                    <xdr:colOff>333375</xdr:colOff>
                    <xdr:row>16</xdr:row>
                    <xdr:rowOff>238125</xdr:rowOff>
                  </from>
                  <to>
                    <xdr:col>9</xdr:col>
                    <xdr:colOff>600075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locked="0" defaultSize="0" autoFill="0" autoLine="0" autoPict="0">
                <anchor moveWithCells="1">
                  <from>
                    <xdr:col>9</xdr:col>
                    <xdr:colOff>333375</xdr:colOff>
                    <xdr:row>17</xdr:row>
                    <xdr:rowOff>238125</xdr:rowOff>
                  </from>
                  <to>
                    <xdr:col>9</xdr:col>
                    <xdr:colOff>600075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Fill="0" autoLine="0" autoPict="0">
                <anchor moveWithCells="1">
                  <from>
                    <xdr:col>9</xdr:col>
                    <xdr:colOff>342900</xdr:colOff>
                    <xdr:row>18</xdr:row>
                    <xdr:rowOff>238125</xdr:rowOff>
                  </from>
                  <to>
                    <xdr:col>9</xdr:col>
                    <xdr:colOff>600075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locked="0" defaultSize="0" autoFill="0" autoLine="0" autoPict="0">
                <anchor moveWithCells="1">
                  <from>
                    <xdr:col>9</xdr:col>
                    <xdr:colOff>342900</xdr:colOff>
                    <xdr:row>19</xdr:row>
                    <xdr:rowOff>238125</xdr:rowOff>
                  </from>
                  <to>
                    <xdr:col>9</xdr:col>
                    <xdr:colOff>600075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locked="0" defaultSize="0" autoFill="0" autoLine="0" autoPict="0">
                <anchor moveWithCells="1">
                  <from>
                    <xdr:col>10</xdr:col>
                    <xdr:colOff>314325</xdr:colOff>
                    <xdr:row>13</xdr:row>
                    <xdr:rowOff>28575</xdr:rowOff>
                  </from>
                  <to>
                    <xdr:col>10</xdr:col>
                    <xdr:colOff>561975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locked="0" defaultSize="0" autoFill="0" autoLine="0" autoPict="0">
                <anchor moveWithCells="1">
                  <from>
                    <xdr:col>10</xdr:col>
                    <xdr:colOff>333375</xdr:colOff>
                    <xdr:row>13</xdr:row>
                    <xdr:rowOff>238125</xdr:rowOff>
                  </from>
                  <to>
                    <xdr:col>10</xdr:col>
                    <xdr:colOff>581025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locked="0" defaultSize="0" autoFill="0" autoLine="0" autoPict="0">
                <anchor moveWithCells="1">
                  <from>
                    <xdr:col>10</xdr:col>
                    <xdr:colOff>333375</xdr:colOff>
                    <xdr:row>14</xdr:row>
                    <xdr:rowOff>238125</xdr:rowOff>
                  </from>
                  <to>
                    <xdr:col>10</xdr:col>
                    <xdr:colOff>581025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locked="0" defaultSize="0" autoFill="0" autoLine="0" autoPict="0">
                <anchor moveWithCells="1">
                  <from>
                    <xdr:col>10</xdr:col>
                    <xdr:colOff>333375</xdr:colOff>
                    <xdr:row>15</xdr:row>
                    <xdr:rowOff>238125</xdr:rowOff>
                  </from>
                  <to>
                    <xdr:col>10</xdr:col>
                    <xdr:colOff>581025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locked="0" defaultSize="0" autoFill="0" autoLine="0" autoPict="0">
                <anchor moveWithCells="1">
                  <from>
                    <xdr:col>10</xdr:col>
                    <xdr:colOff>333375</xdr:colOff>
                    <xdr:row>16</xdr:row>
                    <xdr:rowOff>238125</xdr:rowOff>
                  </from>
                  <to>
                    <xdr:col>10</xdr:col>
                    <xdr:colOff>600075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locked="0" defaultSize="0" autoFill="0" autoLine="0" autoPict="0">
                <anchor moveWithCells="1">
                  <from>
                    <xdr:col>10</xdr:col>
                    <xdr:colOff>333375</xdr:colOff>
                    <xdr:row>17</xdr:row>
                    <xdr:rowOff>238125</xdr:rowOff>
                  </from>
                  <to>
                    <xdr:col>10</xdr:col>
                    <xdr:colOff>600075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locked="0" defaultSize="0" autoFill="0" autoLine="0" autoPict="0">
                <anchor moveWithCells="1">
                  <from>
                    <xdr:col>10</xdr:col>
                    <xdr:colOff>342900</xdr:colOff>
                    <xdr:row>18</xdr:row>
                    <xdr:rowOff>238125</xdr:rowOff>
                  </from>
                  <to>
                    <xdr:col>10</xdr:col>
                    <xdr:colOff>600075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locked="0" defaultSize="0" autoFill="0" autoLine="0" autoPict="0">
                <anchor moveWithCells="1">
                  <from>
                    <xdr:col>10</xdr:col>
                    <xdr:colOff>342900</xdr:colOff>
                    <xdr:row>19</xdr:row>
                    <xdr:rowOff>238125</xdr:rowOff>
                  </from>
                  <to>
                    <xdr:col>10</xdr:col>
                    <xdr:colOff>600075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locked="0" defaultSize="0" autoFill="0" autoLine="0" autoPict="0">
                <anchor moveWithCells="1">
                  <from>
                    <xdr:col>11</xdr:col>
                    <xdr:colOff>314325</xdr:colOff>
                    <xdr:row>13</xdr:row>
                    <xdr:rowOff>28575</xdr:rowOff>
                  </from>
                  <to>
                    <xdr:col>11</xdr:col>
                    <xdr:colOff>561975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locked="0" defaultSize="0" autoFill="0" autoLine="0" autoPict="0">
                <anchor moveWithCells="1">
                  <from>
                    <xdr:col>11</xdr:col>
                    <xdr:colOff>333375</xdr:colOff>
                    <xdr:row>13</xdr:row>
                    <xdr:rowOff>238125</xdr:rowOff>
                  </from>
                  <to>
                    <xdr:col>11</xdr:col>
                    <xdr:colOff>581025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Fill="0" autoLine="0" autoPict="0">
                <anchor moveWithCells="1">
                  <from>
                    <xdr:col>11</xdr:col>
                    <xdr:colOff>333375</xdr:colOff>
                    <xdr:row>14</xdr:row>
                    <xdr:rowOff>238125</xdr:rowOff>
                  </from>
                  <to>
                    <xdr:col>11</xdr:col>
                    <xdr:colOff>581025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autoFill="0" autoLine="0" autoPict="0">
                <anchor moveWithCells="1">
                  <from>
                    <xdr:col>11</xdr:col>
                    <xdr:colOff>333375</xdr:colOff>
                    <xdr:row>15</xdr:row>
                    <xdr:rowOff>238125</xdr:rowOff>
                  </from>
                  <to>
                    <xdr:col>11</xdr:col>
                    <xdr:colOff>581025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locked="0" defaultSize="0" autoFill="0" autoLine="0" autoPict="0">
                <anchor moveWithCells="1">
                  <from>
                    <xdr:col>11</xdr:col>
                    <xdr:colOff>333375</xdr:colOff>
                    <xdr:row>16</xdr:row>
                    <xdr:rowOff>238125</xdr:rowOff>
                  </from>
                  <to>
                    <xdr:col>11</xdr:col>
                    <xdr:colOff>600075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locked="0" defaultSize="0" autoFill="0" autoLine="0" autoPict="0">
                <anchor moveWithCells="1">
                  <from>
                    <xdr:col>11</xdr:col>
                    <xdr:colOff>333375</xdr:colOff>
                    <xdr:row>17</xdr:row>
                    <xdr:rowOff>238125</xdr:rowOff>
                  </from>
                  <to>
                    <xdr:col>11</xdr:col>
                    <xdr:colOff>600075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locked="0" defaultSize="0" autoFill="0" autoLine="0" autoPict="0">
                <anchor moveWithCells="1">
                  <from>
                    <xdr:col>11</xdr:col>
                    <xdr:colOff>342900</xdr:colOff>
                    <xdr:row>18</xdr:row>
                    <xdr:rowOff>238125</xdr:rowOff>
                  </from>
                  <to>
                    <xdr:col>11</xdr:col>
                    <xdr:colOff>600075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locked="0" defaultSize="0" autoFill="0" autoLine="0" autoPict="0">
                <anchor moveWithCells="1">
                  <from>
                    <xdr:col>11</xdr:col>
                    <xdr:colOff>342900</xdr:colOff>
                    <xdr:row>19</xdr:row>
                    <xdr:rowOff>238125</xdr:rowOff>
                  </from>
                  <to>
                    <xdr:col>11</xdr:col>
                    <xdr:colOff>600075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locked="0" defaultSize="0" autoFill="0" autoLine="0" autoPict="0">
                <anchor moveWithCells="1">
                  <from>
                    <xdr:col>7</xdr:col>
                    <xdr:colOff>523875</xdr:colOff>
                    <xdr:row>9</xdr:row>
                    <xdr:rowOff>9525</xdr:rowOff>
                  </from>
                  <to>
                    <xdr:col>7</xdr:col>
                    <xdr:colOff>752475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locked="0" defaultSize="0" autoFill="0" autoLine="0" autoPict="0">
                <anchor moveWithCells="1">
                  <from>
                    <xdr:col>9</xdr:col>
                    <xdr:colOff>485775</xdr:colOff>
                    <xdr:row>9</xdr:row>
                    <xdr:rowOff>9525</xdr:rowOff>
                  </from>
                  <to>
                    <xdr:col>10</xdr:col>
                    <xdr:colOff>142875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47625</xdr:rowOff>
                  </from>
                  <to>
                    <xdr:col>7</xdr:col>
                    <xdr:colOff>542925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Fill="0" autoLine="0" autoPict="0">
                <anchor moveWithCells="1">
                  <from>
                    <xdr:col>7</xdr:col>
                    <xdr:colOff>180975</xdr:colOff>
                    <xdr:row>45</xdr:row>
                    <xdr:rowOff>38100</xdr:rowOff>
                  </from>
                  <to>
                    <xdr:col>7</xdr:col>
                    <xdr:colOff>542925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Fill="0" autoLine="0" autoPict="0">
                <anchor moveWithCells="1">
                  <from>
                    <xdr:col>7</xdr:col>
                    <xdr:colOff>180975</xdr:colOff>
                    <xdr:row>46</xdr:row>
                    <xdr:rowOff>28575</xdr:rowOff>
                  </from>
                  <to>
                    <xdr:col>7</xdr:col>
                    <xdr:colOff>542925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Fill="0" autoLine="0" autoPict="0">
                <anchor moveWithCells="1">
                  <from>
                    <xdr:col>7</xdr:col>
                    <xdr:colOff>180975</xdr:colOff>
                    <xdr:row>47</xdr:row>
                    <xdr:rowOff>28575</xdr:rowOff>
                  </from>
                  <to>
                    <xdr:col>7</xdr:col>
                    <xdr:colOff>542925</xdr:colOff>
                    <xdr:row>47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Fill="0" autoLine="0" autoPict="0">
                <anchor moveWithCells="1">
                  <from>
                    <xdr:col>7</xdr:col>
                    <xdr:colOff>180975</xdr:colOff>
                    <xdr:row>48</xdr:row>
                    <xdr:rowOff>28575</xdr:rowOff>
                  </from>
                  <to>
                    <xdr:col>7</xdr:col>
                    <xdr:colOff>542925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3" name="Check Box 40">
              <controlPr defaultSize="0" autoFill="0" autoLine="0" autoPict="0">
                <anchor moveWithCells="1">
                  <from>
                    <xdr:col>7</xdr:col>
                    <xdr:colOff>180975</xdr:colOff>
                    <xdr:row>49</xdr:row>
                    <xdr:rowOff>28575</xdr:rowOff>
                  </from>
                  <to>
                    <xdr:col>7</xdr:col>
                    <xdr:colOff>542925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4" name="Check Box 41">
              <controlPr defaultSize="0" autoFill="0" autoLine="0" autoPict="0">
                <anchor moveWithCells="1">
                  <from>
                    <xdr:col>7</xdr:col>
                    <xdr:colOff>180975</xdr:colOff>
                    <xdr:row>50</xdr:row>
                    <xdr:rowOff>0</xdr:rowOff>
                  </from>
                  <to>
                    <xdr:col>7</xdr:col>
                    <xdr:colOff>542925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5" name="Check Box 42">
              <controlPr defaultSize="0" autoFill="0" autoLine="0" autoPict="0">
                <anchor moveWithCells="1">
                  <from>
                    <xdr:col>7</xdr:col>
                    <xdr:colOff>180975</xdr:colOff>
                    <xdr:row>51</xdr:row>
                    <xdr:rowOff>0</xdr:rowOff>
                  </from>
                  <to>
                    <xdr:col>7</xdr:col>
                    <xdr:colOff>542925</xdr:colOff>
                    <xdr:row>51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6" name="Check Box 43">
              <controlPr defaultSize="0" autoFill="0" autoLine="0" autoPict="0">
                <anchor moveWithCells="1">
                  <from>
                    <xdr:col>7</xdr:col>
                    <xdr:colOff>180975</xdr:colOff>
                    <xdr:row>52</xdr:row>
                    <xdr:rowOff>9525</xdr:rowOff>
                  </from>
                  <to>
                    <xdr:col>7</xdr:col>
                    <xdr:colOff>542925</xdr:colOff>
                    <xdr:row>52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7" name="Check Box 44">
              <controlPr defaultSize="0" autoFill="0" autoLine="0" autoPict="0">
                <anchor moveWithCells="1">
                  <from>
                    <xdr:col>7</xdr:col>
                    <xdr:colOff>180975</xdr:colOff>
                    <xdr:row>53</xdr:row>
                    <xdr:rowOff>28575</xdr:rowOff>
                  </from>
                  <to>
                    <xdr:col>7</xdr:col>
                    <xdr:colOff>542925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8" name="Check Box 45">
              <controlPr defaultSize="0" autoFill="0" autoLine="0" autoPict="0">
                <anchor moveWithCells="1">
                  <from>
                    <xdr:col>7</xdr:col>
                    <xdr:colOff>180975</xdr:colOff>
                    <xdr:row>54</xdr:row>
                    <xdr:rowOff>28575</xdr:rowOff>
                  </from>
                  <to>
                    <xdr:col>7</xdr:col>
                    <xdr:colOff>542925</xdr:colOff>
                    <xdr:row>54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9" name="Check Box 46">
              <controlPr defaultSize="0" autoFill="0" autoLine="0" autoPict="0">
                <anchor moveWithCells="1">
                  <from>
                    <xdr:col>7</xdr:col>
                    <xdr:colOff>180975</xdr:colOff>
                    <xdr:row>55</xdr:row>
                    <xdr:rowOff>28575</xdr:rowOff>
                  </from>
                  <to>
                    <xdr:col>7</xdr:col>
                    <xdr:colOff>542925</xdr:colOff>
                    <xdr:row>55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50" name="Check Box 47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28575</xdr:rowOff>
                  </from>
                  <to>
                    <xdr:col>7</xdr:col>
                    <xdr:colOff>542925</xdr:colOff>
                    <xdr:row>56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1" name="Check Box 48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28575</xdr:rowOff>
                  </from>
                  <to>
                    <xdr:col>7</xdr:col>
                    <xdr:colOff>542925</xdr:colOff>
                    <xdr:row>57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2" name="Check Box 49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28575</xdr:rowOff>
                  </from>
                  <to>
                    <xdr:col>7</xdr:col>
                    <xdr:colOff>542925</xdr:colOff>
                    <xdr:row>59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3" name="Check Box 50">
              <controlPr defaultSize="0" autoFill="0" autoLine="0" autoPict="0">
                <anchor moveWithCells="1">
                  <from>
                    <xdr:col>7</xdr:col>
                    <xdr:colOff>180975</xdr:colOff>
                    <xdr:row>59</xdr:row>
                    <xdr:rowOff>28575</xdr:rowOff>
                  </from>
                  <to>
                    <xdr:col>7</xdr:col>
                    <xdr:colOff>542925</xdr:colOff>
                    <xdr:row>60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4" name="Check Box 51">
              <controlPr defaultSize="0" autoFill="0" autoLine="0" autoPict="0">
                <anchor moveWithCells="1">
                  <from>
                    <xdr:col>7</xdr:col>
                    <xdr:colOff>180975</xdr:colOff>
                    <xdr:row>60</xdr:row>
                    <xdr:rowOff>28575</xdr:rowOff>
                  </from>
                  <to>
                    <xdr:col>7</xdr:col>
                    <xdr:colOff>542925</xdr:colOff>
                    <xdr:row>61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5" name="Check Box 52">
              <controlPr defaultSize="0" autoFill="0" autoLine="0" autoPict="0">
                <anchor moveWithCells="1">
                  <from>
                    <xdr:col>7</xdr:col>
                    <xdr:colOff>180975</xdr:colOff>
                    <xdr:row>61</xdr:row>
                    <xdr:rowOff>28575</xdr:rowOff>
                  </from>
                  <to>
                    <xdr:col>7</xdr:col>
                    <xdr:colOff>542925</xdr:colOff>
                    <xdr:row>62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6" name="Check Box 53">
              <controlPr defaultSize="0" autoFill="0" autoLine="0" autoPict="0">
                <anchor moveWithCells="1">
                  <from>
                    <xdr:col>7</xdr:col>
                    <xdr:colOff>180975</xdr:colOff>
                    <xdr:row>62</xdr:row>
                    <xdr:rowOff>28575</xdr:rowOff>
                  </from>
                  <to>
                    <xdr:col>7</xdr:col>
                    <xdr:colOff>542925</xdr:colOff>
                    <xdr:row>63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7" name="Check Box 54">
              <controlPr defaultSize="0" autoFill="0" autoLine="0" autoPict="0">
                <anchor moveWithCells="1">
                  <from>
                    <xdr:col>7</xdr:col>
                    <xdr:colOff>371475</xdr:colOff>
                    <xdr:row>37</xdr:row>
                    <xdr:rowOff>28575</xdr:rowOff>
                  </from>
                  <to>
                    <xdr:col>7</xdr:col>
                    <xdr:colOff>638175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8" name="Check Box 55">
              <controlPr defaultSize="0" autoFill="0" autoLine="0" autoPict="0">
                <anchor moveWithCells="1">
                  <from>
                    <xdr:col>7</xdr:col>
                    <xdr:colOff>371475</xdr:colOff>
                    <xdr:row>38</xdr:row>
                    <xdr:rowOff>0</xdr:rowOff>
                  </from>
                  <to>
                    <xdr:col>7</xdr:col>
                    <xdr:colOff>638175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9" name="Check Box 56">
              <controlPr defaultSize="0" autoFill="0" autoLine="0" autoPict="0">
                <anchor moveWithCells="1">
                  <from>
                    <xdr:col>7</xdr:col>
                    <xdr:colOff>381000</xdr:colOff>
                    <xdr:row>39</xdr:row>
                    <xdr:rowOff>9525</xdr:rowOff>
                  </from>
                  <to>
                    <xdr:col>7</xdr:col>
                    <xdr:colOff>638175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60" name="Check Box 57">
              <controlPr defaultSize="0" autoFill="0" autoLine="0" autoPict="0">
                <anchor moveWithCells="1">
                  <from>
                    <xdr:col>7</xdr:col>
                    <xdr:colOff>371475</xdr:colOff>
                    <xdr:row>36</xdr:row>
                    <xdr:rowOff>28575</xdr:rowOff>
                  </from>
                  <to>
                    <xdr:col>7</xdr:col>
                    <xdr:colOff>638175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1" name="Check Box 58">
              <controlPr locked="0" defaultSize="0" autoFill="0" autoLine="0" autoPict="0">
                <anchor moveWithCells="1">
                  <from>
                    <xdr:col>7</xdr:col>
                    <xdr:colOff>523875</xdr:colOff>
                    <xdr:row>81</xdr:row>
                    <xdr:rowOff>9525</xdr:rowOff>
                  </from>
                  <to>
                    <xdr:col>7</xdr:col>
                    <xdr:colOff>752475</xdr:colOff>
                    <xdr:row>82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2" name="Check Box 59">
              <controlPr locked="0" defaultSize="0" autoFill="0" autoLine="0" autoPict="0">
                <anchor moveWithCells="1">
                  <from>
                    <xdr:col>9</xdr:col>
                    <xdr:colOff>485775</xdr:colOff>
                    <xdr:row>81</xdr:row>
                    <xdr:rowOff>9525</xdr:rowOff>
                  </from>
                  <to>
                    <xdr:col>10</xdr:col>
                    <xdr:colOff>142875</xdr:colOff>
                    <xdr:row>82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E899A-C890-454D-80D5-B9C5958BDB5C}">
  <dimension ref="A1:LV2"/>
  <sheetViews>
    <sheetView topLeftCell="IB1" workbookViewId="0">
      <selection sqref="A1:L1"/>
    </sheetView>
  </sheetViews>
  <sheetFormatPr defaultColWidth="8.5703125" defaultRowHeight="15"/>
  <sheetData>
    <row r="1" spans="1:334" s="509" customFormat="1" ht="71.25" customHeight="1">
      <c r="A1" s="514" t="s">
        <v>732</v>
      </c>
      <c r="B1" s="514" t="s">
        <v>733</v>
      </c>
      <c r="C1" s="514" t="s">
        <v>734</v>
      </c>
      <c r="D1" s="514" t="s">
        <v>735</v>
      </c>
      <c r="E1" s="514" t="s">
        <v>736</v>
      </c>
      <c r="F1" s="514" t="s">
        <v>737</v>
      </c>
      <c r="G1" s="514" t="s">
        <v>738</v>
      </c>
      <c r="H1" s="514" t="s">
        <v>739</v>
      </c>
      <c r="I1" s="514" t="s">
        <v>740</v>
      </c>
      <c r="J1" s="514" t="s">
        <v>935</v>
      </c>
      <c r="K1" s="514" t="s">
        <v>9</v>
      </c>
      <c r="L1" s="514" t="s">
        <v>936</v>
      </c>
      <c r="M1" s="514" t="s">
        <v>741</v>
      </c>
      <c r="N1" s="514" t="s">
        <v>937</v>
      </c>
      <c r="O1" s="514" t="s">
        <v>989</v>
      </c>
      <c r="P1" s="514" t="s">
        <v>938</v>
      </c>
      <c r="Q1" s="514" t="s">
        <v>742</v>
      </c>
      <c r="R1" s="514" t="s">
        <v>743</v>
      </c>
      <c r="S1" s="514" t="s">
        <v>744</v>
      </c>
      <c r="T1" s="514" t="s">
        <v>939</v>
      </c>
      <c r="U1" s="514" t="s">
        <v>990</v>
      </c>
      <c r="V1" s="514" t="s">
        <v>991</v>
      </c>
      <c r="W1" s="514" t="s">
        <v>992</v>
      </c>
      <c r="X1" s="514" t="s">
        <v>940</v>
      </c>
      <c r="Y1" s="514" t="s">
        <v>993</v>
      </c>
      <c r="Z1" s="514" t="s">
        <v>994</v>
      </c>
      <c r="AA1" s="514" t="s">
        <v>995</v>
      </c>
      <c r="AB1" s="514" t="s">
        <v>941</v>
      </c>
      <c r="AC1" s="514" t="s">
        <v>996</v>
      </c>
      <c r="AD1" s="514" t="s">
        <v>997</v>
      </c>
      <c r="AE1" s="514" t="s">
        <v>998</v>
      </c>
      <c r="AF1" s="514" t="s">
        <v>942</v>
      </c>
      <c r="AG1" s="514" t="s">
        <v>999</v>
      </c>
      <c r="AH1" s="514" t="s">
        <v>1000</v>
      </c>
      <c r="AI1" s="514" t="s">
        <v>1001</v>
      </c>
      <c r="AJ1" s="514" t="s">
        <v>943</v>
      </c>
      <c r="AK1" s="514" t="s">
        <v>1002</v>
      </c>
      <c r="AL1" s="514" t="s">
        <v>1003</v>
      </c>
      <c r="AM1" s="514" t="s">
        <v>1004</v>
      </c>
      <c r="AN1" s="514" t="s">
        <v>944</v>
      </c>
      <c r="AO1" s="514" t="s">
        <v>1005</v>
      </c>
      <c r="AP1" s="514" t="s">
        <v>1006</v>
      </c>
      <c r="AQ1" s="514" t="s">
        <v>1007</v>
      </c>
      <c r="AR1" s="514" t="s">
        <v>945</v>
      </c>
      <c r="AS1" s="514" t="s">
        <v>745</v>
      </c>
      <c r="AT1" s="514" t="s">
        <v>1008</v>
      </c>
      <c r="AU1" s="514" t="s">
        <v>746</v>
      </c>
      <c r="AV1" s="514" t="s">
        <v>1009</v>
      </c>
      <c r="AW1" s="514" t="s">
        <v>747</v>
      </c>
      <c r="AX1" s="514" t="s">
        <v>1010</v>
      </c>
      <c r="AY1" s="514" t="s">
        <v>748</v>
      </c>
      <c r="AZ1" s="514" t="s">
        <v>946</v>
      </c>
      <c r="BA1" s="514" t="s">
        <v>1011</v>
      </c>
      <c r="BB1" s="514" t="s">
        <v>1012</v>
      </c>
      <c r="BC1" s="514" t="s">
        <v>1013</v>
      </c>
      <c r="BD1" s="514" t="s">
        <v>1014</v>
      </c>
      <c r="BE1" s="514" t="s">
        <v>1015</v>
      </c>
      <c r="BF1" s="514" t="s">
        <v>1016</v>
      </c>
      <c r="BG1" s="514" t="s">
        <v>1017</v>
      </c>
      <c r="BH1" s="514" t="s">
        <v>947</v>
      </c>
      <c r="BI1" s="514" t="s">
        <v>1018</v>
      </c>
      <c r="BJ1" s="514" t="s">
        <v>1019</v>
      </c>
      <c r="BK1" s="514" t="s">
        <v>1020</v>
      </c>
      <c r="BL1" s="514" t="s">
        <v>1021</v>
      </c>
      <c r="BM1" s="514" t="s">
        <v>1022</v>
      </c>
      <c r="BN1" s="514" t="s">
        <v>1023</v>
      </c>
      <c r="BO1" s="514" t="s">
        <v>1024</v>
      </c>
      <c r="BP1" s="514" t="s">
        <v>948</v>
      </c>
      <c r="BQ1" s="514" t="s">
        <v>1025</v>
      </c>
      <c r="BR1" s="514" t="s">
        <v>1026</v>
      </c>
      <c r="BS1" s="514" t="s">
        <v>1027</v>
      </c>
      <c r="BT1" s="514" t="s">
        <v>1028</v>
      </c>
      <c r="BU1" s="514" t="s">
        <v>1029</v>
      </c>
      <c r="BV1" s="514" t="s">
        <v>1030</v>
      </c>
      <c r="BW1" s="514" t="s">
        <v>1031</v>
      </c>
      <c r="BX1" s="514" t="s">
        <v>949</v>
      </c>
      <c r="BY1" s="514" t="s">
        <v>1032</v>
      </c>
      <c r="BZ1" s="514" t="s">
        <v>1033</v>
      </c>
      <c r="CA1" s="514" t="s">
        <v>1034</v>
      </c>
      <c r="CB1" s="514" t="s">
        <v>1035</v>
      </c>
      <c r="CC1" s="514" t="s">
        <v>1036</v>
      </c>
      <c r="CD1" s="514" t="s">
        <v>1037</v>
      </c>
      <c r="CE1" s="514" t="s">
        <v>1038</v>
      </c>
      <c r="CF1" s="514" t="s">
        <v>950</v>
      </c>
      <c r="CG1" s="514" t="s">
        <v>1039</v>
      </c>
      <c r="CH1" s="514" t="s">
        <v>1040</v>
      </c>
      <c r="CI1" s="514" t="s">
        <v>1041</v>
      </c>
      <c r="CJ1" s="514" t="s">
        <v>1042</v>
      </c>
      <c r="CK1" s="514" t="s">
        <v>1043</v>
      </c>
      <c r="CL1" s="514" t="s">
        <v>1044</v>
      </c>
      <c r="CM1" s="514" t="s">
        <v>1045</v>
      </c>
      <c r="CN1" s="514" t="s">
        <v>951</v>
      </c>
      <c r="CO1" s="514" t="s">
        <v>749</v>
      </c>
      <c r="CP1" s="514" t="s">
        <v>750</v>
      </c>
      <c r="CQ1" s="514" t="s">
        <v>751</v>
      </c>
      <c r="CR1" s="514" t="s">
        <v>752</v>
      </c>
      <c r="CS1" s="514" t="s">
        <v>952</v>
      </c>
      <c r="CT1" s="514" t="s">
        <v>953</v>
      </c>
      <c r="CU1" s="514" t="s">
        <v>703</v>
      </c>
      <c r="CV1" s="514" t="s">
        <v>705</v>
      </c>
      <c r="CW1" s="514" t="s">
        <v>707</v>
      </c>
      <c r="CX1" s="514" t="s">
        <v>954</v>
      </c>
      <c r="CY1" s="514" t="s">
        <v>704</v>
      </c>
      <c r="CZ1" s="514" t="s">
        <v>708</v>
      </c>
      <c r="DA1" s="514" t="s">
        <v>701</v>
      </c>
      <c r="DB1" s="514" t="s">
        <v>955</v>
      </c>
      <c r="DC1" s="514" t="s">
        <v>956</v>
      </c>
      <c r="DD1" s="514" t="s">
        <v>916</v>
      </c>
      <c r="DE1" s="514" t="s">
        <v>917</v>
      </c>
      <c r="DF1" s="514" t="s">
        <v>918</v>
      </c>
      <c r="DG1" s="514" t="s">
        <v>919</v>
      </c>
      <c r="DH1" s="514" t="s">
        <v>920</v>
      </c>
      <c r="DI1" s="514" t="s">
        <v>921</v>
      </c>
      <c r="DJ1" s="514" t="s">
        <v>697</v>
      </c>
      <c r="DK1" s="514" t="s">
        <v>957</v>
      </c>
      <c r="DL1" s="514" t="s">
        <v>26</v>
      </c>
      <c r="DM1" s="514" t="s">
        <v>958</v>
      </c>
      <c r="DN1" s="514" t="s">
        <v>1046</v>
      </c>
      <c r="DO1" s="514" t="s">
        <v>959</v>
      </c>
      <c r="DP1" s="514" t="s">
        <v>1047</v>
      </c>
      <c r="DQ1" s="514" t="s">
        <v>753</v>
      </c>
      <c r="DR1" s="514" t="s">
        <v>960</v>
      </c>
      <c r="DS1" s="514" t="s">
        <v>15</v>
      </c>
      <c r="DT1" s="514" t="s">
        <v>961</v>
      </c>
      <c r="DU1" s="514" t="s">
        <v>1048</v>
      </c>
      <c r="DV1" s="514" t="s">
        <v>962</v>
      </c>
      <c r="DW1" s="514" t="s">
        <v>1049</v>
      </c>
      <c r="DX1" s="514" t="s">
        <v>963</v>
      </c>
      <c r="DY1" s="514" t="s">
        <v>754</v>
      </c>
      <c r="DZ1" s="514" t="s">
        <v>755</v>
      </c>
      <c r="EA1" s="514" t="s">
        <v>756</v>
      </c>
      <c r="EB1" s="514" t="s">
        <v>757</v>
      </c>
      <c r="EC1" s="514" t="s">
        <v>758</v>
      </c>
      <c r="ED1" s="514" t="s">
        <v>964</v>
      </c>
      <c r="EE1" s="514" t="s">
        <v>1050</v>
      </c>
      <c r="EF1" s="514" t="s">
        <v>1051</v>
      </c>
      <c r="EG1" s="514" t="s">
        <v>1052</v>
      </c>
      <c r="EH1" s="514" t="s">
        <v>1053</v>
      </c>
      <c r="EI1" s="514" t="s">
        <v>1054</v>
      </c>
      <c r="EJ1" s="514" t="s">
        <v>965</v>
      </c>
      <c r="EK1" s="514" t="s">
        <v>1055</v>
      </c>
      <c r="EL1" s="514" t="s">
        <v>1056</v>
      </c>
      <c r="EM1" s="514" t="s">
        <v>1057</v>
      </c>
      <c r="EN1" s="514" t="s">
        <v>1058</v>
      </c>
      <c r="EO1" s="514" t="s">
        <v>1059</v>
      </c>
      <c r="EP1" s="514" t="s">
        <v>966</v>
      </c>
      <c r="EQ1" s="514" t="s">
        <v>1060</v>
      </c>
      <c r="ER1" s="514" t="s">
        <v>1061</v>
      </c>
      <c r="ES1" s="514" t="s">
        <v>1062</v>
      </c>
      <c r="ET1" s="514" t="s">
        <v>1063</v>
      </c>
      <c r="EU1" s="514" t="s">
        <v>1064</v>
      </c>
      <c r="EV1" s="514" t="s">
        <v>967</v>
      </c>
      <c r="EW1" s="514" t="s">
        <v>1065</v>
      </c>
      <c r="EX1" s="514" t="s">
        <v>1066</v>
      </c>
      <c r="EY1" s="514" t="s">
        <v>1067</v>
      </c>
      <c r="EZ1" s="514" t="s">
        <v>1068</v>
      </c>
      <c r="FA1" s="514" t="s">
        <v>1069</v>
      </c>
      <c r="FB1" s="514" t="s">
        <v>968</v>
      </c>
      <c r="FC1" s="514" t="s">
        <v>1070</v>
      </c>
      <c r="FD1" s="514" t="s">
        <v>1071</v>
      </c>
      <c r="FE1" s="514" t="s">
        <v>1072</v>
      </c>
      <c r="FF1" s="514" t="s">
        <v>1073</v>
      </c>
      <c r="FG1" s="514" t="s">
        <v>1074</v>
      </c>
      <c r="FH1" s="514" t="s">
        <v>969</v>
      </c>
      <c r="FI1" s="514" t="s">
        <v>1075</v>
      </c>
      <c r="FJ1" s="514" t="s">
        <v>1076</v>
      </c>
      <c r="FK1" s="514" t="s">
        <v>1077</v>
      </c>
      <c r="FL1" s="514" t="s">
        <v>1078</v>
      </c>
      <c r="FM1" s="514" t="s">
        <v>1079</v>
      </c>
      <c r="FN1" s="514" t="s">
        <v>970</v>
      </c>
      <c r="FO1" s="514" t="s">
        <v>1080</v>
      </c>
      <c r="FP1" s="514" t="s">
        <v>1081</v>
      </c>
      <c r="FQ1" s="514" t="s">
        <v>1082</v>
      </c>
      <c r="FR1" s="514" t="s">
        <v>1083</v>
      </c>
      <c r="FS1" s="514" t="s">
        <v>1084</v>
      </c>
      <c r="FT1" s="514" t="s">
        <v>971</v>
      </c>
      <c r="FU1" s="514" t="s">
        <v>1085</v>
      </c>
      <c r="FV1" s="514" t="s">
        <v>1086</v>
      </c>
      <c r="FW1" s="514" t="s">
        <v>1087</v>
      </c>
      <c r="FX1" s="514" t="s">
        <v>1088</v>
      </c>
      <c r="FY1" s="514" t="s">
        <v>1089</v>
      </c>
      <c r="FZ1" s="514" t="s">
        <v>972</v>
      </c>
      <c r="GA1" s="514" t="s">
        <v>1090</v>
      </c>
      <c r="GB1" s="514" t="s">
        <v>1091</v>
      </c>
      <c r="GC1" s="514" t="s">
        <v>1092</v>
      </c>
      <c r="GD1" s="515" t="s">
        <v>973</v>
      </c>
      <c r="GE1" s="515" t="s">
        <v>1093</v>
      </c>
      <c r="GF1" s="515" t="s">
        <v>974</v>
      </c>
      <c r="GG1" s="515" t="s">
        <v>489</v>
      </c>
      <c r="GH1" s="515" t="s">
        <v>568</v>
      </c>
      <c r="GI1" s="515" t="s">
        <v>759</v>
      </c>
      <c r="GJ1" s="515" t="s">
        <v>760</v>
      </c>
      <c r="GK1" s="515" t="s">
        <v>975</v>
      </c>
      <c r="GL1" s="515" t="s">
        <v>8</v>
      </c>
      <c r="GM1" s="515" t="s">
        <v>761</v>
      </c>
      <c r="GN1" s="515" t="s">
        <v>477</v>
      </c>
      <c r="GO1" s="515" t="s">
        <v>762</v>
      </c>
      <c r="GP1" s="515" t="s">
        <v>763</v>
      </c>
      <c r="GQ1" s="515" t="s">
        <v>478</v>
      </c>
      <c r="GR1" s="515" t="s">
        <v>976</v>
      </c>
      <c r="GS1" s="515" t="s">
        <v>764</v>
      </c>
      <c r="GT1" s="515" t="s">
        <v>765</v>
      </c>
      <c r="GU1" s="515" t="s">
        <v>766</v>
      </c>
      <c r="GV1" s="515" t="s">
        <v>767</v>
      </c>
      <c r="GW1" s="515" t="s">
        <v>768</v>
      </c>
      <c r="GX1" s="515" t="s">
        <v>769</v>
      </c>
      <c r="GY1" s="515" t="s">
        <v>770</v>
      </c>
      <c r="GZ1" s="515" t="s">
        <v>977</v>
      </c>
      <c r="HA1" s="515" t="s">
        <v>771</v>
      </c>
      <c r="HB1" s="516" t="s">
        <v>691</v>
      </c>
      <c r="HC1" s="516" t="s">
        <v>692</v>
      </c>
      <c r="HD1" s="516" t="s">
        <v>693</v>
      </c>
      <c r="HE1" s="516" t="s">
        <v>694</v>
      </c>
      <c r="HF1" s="515" t="s">
        <v>566</v>
      </c>
      <c r="HG1" s="515" t="s">
        <v>978</v>
      </c>
      <c r="HH1" s="515" t="s">
        <v>979</v>
      </c>
      <c r="HI1" s="515" t="s">
        <v>772</v>
      </c>
      <c r="HJ1" s="515" t="s">
        <v>773</v>
      </c>
      <c r="HK1" s="515" t="s">
        <v>980</v>
      </c>
      <c r="HL1" s="515" t="s">
        <v>571</v>
      </c>
      <c r="HM1" s="515" t="s">
        <v>572</v>
      </c>
      <c r="HN1" s="515" t="s">
        <v>573</v>
      </c>
      <c r="HO1" s="515" t="s">
        <v>388</v>
      </c>
      <c r="HP1" s="515" t="s">
        <v>981</v>
      </c>
      <c r="HQ1" s="515" t="s">
        <v>575</v>
      </c>
      <c r="HR1" s="515" t="s">
        <v>576</v>
      </c>
      <c r="HS1" s="515" t="s">
        <v>577</v>
      </c>
      <c r="HT1" s="515" t="s">
        <v>578</v>
      </c>
      <c r="HU1" s="515" t="s">
        <v>579</v>
      </c>
      <c r="HV1" s="515" t="s">
        <v>1094</v>
      </c>
      <c r="HW1" s="515" t="s">
        <v>982</v>
      </c>
      <c r="HX1" s="515" t="s">
        <v>1095</v>
      </c>
      <c r="HY1" s="515" t="s">
        <v>983</v>
      </c>
      <c r="HZ1" s="515" t="s">
        <v>1096</v>
      </c>
      <c r="IA1" s="515" t="s">
        <v>984</v>
      </c>
      <c r="IB1" s="515" t="s">
        <v>1097</v>
      </c>
      <c r="IC1" s="515" t="s">
        <v>985</v>
      </c>
      <c r="ID1" s="515" t="s">
        <v>719</v>
      </c>
      <c r="IE1" s="515" t="s">
        <v>922</v>
      </c>
      <c r="IF1" s="515" t="s">
        <v>774</v>
      </c>
      <c r="IG1" s="515" t="s">
        <v>720</v>
      </c>
      <c r="IH1" s="515" t="s">
        <v>924</v>
      </c>
      <c r="II1" s="515" t="s">
        <v>923</v>
      </c>
      <c r="IJ1" s="515" t="s">
        <v>925</v>
      </c>
      <c r="IK1" s="515" t="s">
        <v>723</v>
      </c>
      <c r="IL1" s="515" t="s">
        <v>724</v>
      </c>
      <c r="IM1" s="515" t="s">
        <v>775</v>
      </c>
      <c r="IN1" s="515" t="s">
        <v>776</v>
      </c>
      <c r="IO1" s="527" t="s">
        <v>1152</v>
      </c>
      <c r="IP1" s="515" t="s">
        <v>986</v>
      </c>
      <c r="IQ1" s="515" t="s">
        <v>727</v>
      </c>
      <c r="IR1" s="515" t="s">
        <v>728</v>
      </c>
      <c r="IS1" s="515" t="s">
        <v>730</v>
      </c>
      <c r="IT1" s="515" t="s">
        <v>987</v>
      </c>
      <c r="IU1" s="515" t="s">
        <v>777</v>
      </c>
      <c r="IV1" s="515" t="s">
        <v>778</v>
      </c>
      <c r="IW1" s="515" t="s">
        <v>779</v>
      </c>
      <c r="IX1" s="515" t="s">
        <v>988</v>
      </c>
      <c r="IY1" s="515" t="s">
        <v>715</v>
      </c>
      <c r="IZ1" s="515" t="s">
        <v>716</v>
      </c>
      <c r="JA1" s="515" t="s">
        <v>717</v>
      </c>
      <c r="JB1" s="515" t="s">
        <v>780</v>
      </c>
      <c r="JC1" s="515" t="s">
        <v>1101</v>
      </c>
      <c r="JD1" s="515" t="s">
        <v>1121</v>
      </c>
      <c r="JE1" s="515" t="s">
        <v>1102</v>
      </c>
      <c r="JF1" s="515" t="s">
        <v>1122</v>
      </c>
      <c r="JG1" s="515" t="s">
        <v>1123</v>
      </c>
      <c r="JH1" s="515" t="s">
        <v>1103</v>
      </c>
      <c r="JI1" s="515" t="s">
        <v>1104</v>
      </c>
      <c r="JJ1" s="515" t="s">
        <v>1124</v>
      </c>
      <c r="JK1" s="515" t="s">
        <v>1125</v>
      </c>
      <c r="JL1" s="515" t="s">
        <v>1126</v>
      </c>
      <c r="JM1" s="515" t="s">
        <v>1105</v>
      </c>
      <c r="JN1" s="515" t="s">
        <v>1127</v>
      </c>
      <c r="JO1" s="515" t="s">
        <v>1128</v>
      </c>
      <c r="JP1" s="515" t="s">
        <v>1129</v>
      </c>
      <c r="JQ1" s="515" t="s">
        <v>1106</v>
      </c>
      <c r="JR1" s="515" t="s">
        <v>1130</v>
      </c>
      <c r="JS1" s="515" t="s">
        <v>1131</v>
      </c>
      <c r="JT1" s="515" t="s">
        <v>1132</v>
      </c>
      <c r="JU1" s="515" t="s">
        <v>1107</v>
      </c>
      <c r="JV1" s="515" t="s">
        <v>1133</v>
      </c>
      <c r="JW1" s="515" t="s">
        <v>1134</v>
      </c>
      <c r="JX1" s="515" t="s">
        <v>1135</v>
      </c>
      <c r="JY1" s="515" t="s">
        <v>1108</v>
      </c>
      <c r="JZ1" s="515" t="s">
        <v>1136</v>
      </c>
      <c r="KA1" s="515" t="s">
        <v>1137</v>
      </c>
      <c r="KB1" s="515" t="s">
        <v>1138</v>
      </c>
      <c r="KC1" s="515" t="s">
        <v>1109</v>
      </c>
      <c r="KD1" s="515" t="s">
        <v>1139</v>
      </c>
      <c r="KE1" s="515" t="s">
        <v>1140</v>
      </c>
      <c r="KF1" s="515" t="s">
        <v>1141</v>
      </c>
      <c r="KG1" s="515" t="s">
        <v>1110</v>
      </c>
      <c r="KH1" s="515" t="s">
        <v>1142</v>
      </c>
      <c r="KI1" s="515" t="s">
        <v>1143</v>
      </c>
      <c r="KJ1" s="515" t="s">
        <v>1144</v>
      </c>
      <c r="KK1" s="515" t="s">
        <v>1111</v>
      </c>
      <c r="KL1" s="515" t="s">
        <v>1145</v>
      </c>
      <c r="KM1" s="515" t="s">
        <v>1146</v>
      </c>
      <c r="KN1" s="515" t="s">
        <v>1147</v>
      </c>
      <c r="KO1" s="515" t="s">
        <v>1148</v>
      </c>
      <c r="KP1" s="515" t="s">
        <v>1112</v>
      </c>
      <c r="KQ1" s="515" t="s">
        <v>1113</v>
      </c>
      <c r="KR1" s="515" t="s">
        <v>814</v>
      </c>
      <c r="KS1" s="515" t="s">
        <v>815</v>
      </c>
      <c r="KT1" s="515" t="s">
        <v>816</v>
      </c>
      <c r="KU1" s="515" t="s">
        <v>1114</v>
      </c>
      <c r="KV1" s="515" t="s">
        <v>819</v>
      </c>
      <c r="KW1" s="515" t="s">
        <v>820</v>
      </c>
      <c r="KX1" s="515" t="s">
        <v>821</v>
      </c>
      <c r="KY1" s="515" t="s">
        <v>822</v>
      </c>
      <c r="KZ1" s="515" t="s">
        <v>823</v>
      </c>
      <c r="LA1" s="515" t="s">
        <v>824</v>
      </c>
      <c r="LB1" s="515" t="s">
        <v>825</v>
      </c>
      <c r="LC1" s="515" t="s">
        <v>826</v>
      </c>
      <c r="LD1" s="515" t="s">
        <v>1115</v>
      </c>
      <c r="LE1" s="515" t="s">
        <v>828</v>
      </c>
      <c r="LF1" s="515" t="s">
        <v>829</v>
      </c>
      <c r="LG1" s="515" t="s">
        <v>830</v>
      </c>
      <c r="LH1" s="515" t="s">
        <v>831</v>
      </c>
      <c r="LI1" s="515" t="s">
        <v>832</v>
      </c>
      <c r="LJ1" s="515" t="s">
        <v>833</v>
      </c>
      <c r="LK1" s="515" t="s">
        <v>834</v>
      </c>
      <c r="LL1" s="515" t="s">
        <v>835</v>
      </c>
      <c r="LM1" s="515" t="s">
        <v>836</v>
      </c>
      <c r="LN1" s="515" t="s">
        <v>1149</v>
      </c>
      <c r="LO1" s="515" t="s">
        <v>1116</v>
      </c>
      <c r="LP1" s="515" t="s">
        <v>1117</v>
      </c>
      <c r="LQ1" s="515" t="s">
        <v>842</v>
      </c>
      <c r="LR1" s="515" t="s">
        <v>843</v>
      </c>
      <c r="LS1" s="515" t="s">
        <v>1118</v>
      </c>
      <c r="LT1" s="515" t="s">
        <v>1119</v>
      </c>
      <c r="LU1" s="515" t="s">
        <v>1150</v>
      </c>
      <c r="LV1" s="515" t="s">
        <v>1120</v>
      </c>
    </row>
    <row r="2" spans="1:334">
      <c r="A2">
        <v>1</v>
      </c>
      <c r="B2">
        <f>questionario!$A$13</f>
        <v>1</v>
      </c>
      <c r="C2">
        <f>questionario!$D$8</f>
        <v>0</v>
      </c>
      <c r="D2">
        <f>questionario!$B$10</f>
        <v>0</v>
      </c>
      <c r="E2">
        <f>questionario!$F$15</f>
        <v>0</v>
      </c>
      <c r="F2" t="str">
        <f>questionario!$F$17</f>
        <v>ANCE</v>
      </c>
      <c r="G2" s="510">
        <f>questionario!$C$19</f>
        <v>0</v>
      </c>
      <c r="H2">
        <f>questionario!$N$19</f>
        <v>0</v>
      </c>
      <c r="I2" s="510">
        <f>questionario!$N$21</f>
        <v>0</v>
      </c>
      <c r="J2" s="511">
        <f>questionario!$P$23</f>
        <v>0</v>
      </c>
      <c r="K2" s="511">
        <f>questionario!$Q$23</f>
        <v>0</v>
      </c>
      <c r="L2">
        <f>questionario!$P$27</f>
        <v>0</v>
      </c>
      <c r="M2">
        <f>questionario!$P$29</f>
        <v>0</v>
      </c>
      <c r="N2">
        <f>questionario!$O$27</f>
        <v>0</v>
      </c>
      <c r="O2">
        <f>questionario!$O$29</f>
        <v>0</v>
      </c>
      <c r="P2" s="511">
        <f>questionario!D38</f>
        <v>0</v>
      </c>
      <c r="Q2" s="511">
        <f>questionario!F38</f>
        <v>0</v>
      </c>
      <c r="R2" s="511">
        <f>questionario!H38</f>
        <v>0</v>
      </c>
      <c r="S2" s="511">
        <f>questionario!J38</f>
        <v>0</v>
      </c>
      <c r="T2" s="511">
        <f>questionario!D39</f>
        <v>0</v>
      </c>
      <c r="U2" s="511">
        <f>questionario!F39</f>
        <v>0</v>
      </c>
      <c r="V2" s="511">
        <f>questionario!H39</f>
        <v>0</v>
      </c>
      <c r="W2" s="511">
        <f>questionario!J39</f>
        <v>0</v>
      </c>
      <c r="X2" s="511">
        <f>questionario!D40</f>
        <v>0</v>
      </c>
      <c r="Y2" s="511">
        <f>questionario!F40</f>
        <v>0</v>
      </c>
      <c r="Z2" s="511">
        <f>questionario!H40</f>
        <v>0</v>
      </c>
      <c r="AA2" s="511">
        <f>questionario!J40</f>
        <v>0</v>
      </c>
      <c r="AB2" s="511">
        <f>questionario!D41</f>
        <v>0</v>
      </c>
      <c r="AC2" s="511">
        <f>questionario!F41</f>
        <v>0</v>
      </c>
      <c r="AD2" s="511">
        <f>questionario!H41</f>
        <v>0</v>
      </c>
      <c r="AE2" s="511">
        <f>questionario!J41</f>
        <v>0</v>
      </c>
      <c r="AF2" s="511">
        <f>questionario!D42</f>
        <v>0</v>
      </c>
      <c r="AG2" s="511">
        <f>questionario!F42</f>
        <v>0</v>
      </c>
      <c r="AH2" s="511">
        <f>questionario!H42</f>
        <v>0</v>
      </c>
      <c r="AI2" s="511">
        <f>questionario!J42</f>
        <v>0</v>
      </c>
      <c r="AJ2" s="511">
        <f>questionario!D43</f>
        <v>0</v>
      </c>
      <c r="AK2" s="511">
        <f>questionario!F43</f>
        <v>0</v>
      </c>
      <c r="AL2" s="511">
        <f>questionario!H43</f>
        <v>0</v>
      </c>
      <c r="AM2" s="511">
        <f>questionario!J43</f>
        <v>0</v>
      </c>
      <c r="AN2" s="511">
        <f>questionario!D44</f>
        <v>0</v>
      </c>
      <c r="AO2" s="511">
        <f>questionario!F44</f>
        <v>0</v>
      </c>
      <c r="AP2" s="511">
        <f>questionario!H44</f>
        <v>0</v>
      </c>
      <c r="AQ2" s="511">
        <f>questionario!J44</f>
        <v>0</v>
      </c>
      <c r="AR2" s="512">
        <f>questionario!D52</f>
        <v>0</v>
      </c>
      <c r="AS2" s="512">
        <f>questionario!E52</f>
        <v>0</v>
      </c>
      <c r="AT2" s="512">
        <f>questionario!F52</f>
        <v>0</v>
      </c>
      <c r="AU2" s="512">
        <f>questionario!G52</f>
        <v>0</v>
      </c>
      <c r="AV2" s="512">
        <f>questionario!H52</f>
        <v>0</v>
      </c>
      <c r="AW2" s="512">
        <f>questionario!I52</f>
        <v>0</v>
      </c>
      <c r="AX2" s="512">
        <f>questionario!J52</f>
        <v>0</v>
      </c>
      <c r="AY2" s="512">
        <f>questionario!K52</f>
        <v>0</v>
      </c>
      <c r="AZ2" s="512">
        <f>questionario!D53</f>
        <v>0</v>
      </c>
      <c r="BA2" s="512">
        <f>questionario!E53</f>
        <v>0</v>
      </c>
      <c r="BB2" s="512">
        <f>questionario!F53</f>
        <v>0</v>
      </c>
      <c r="BC2" s="512">
        <f>questionario!G53</f>
        <v>0</v>
      </c>
      <c r="BD2" s="512">
        <f>questionario!H53</f>
        <v>0</v>
      </c>
      <c r="BE2" s="512">
        <f>questionario!I53</f>
        <v>0</v>
      </c>
      <c r="BF2" s="512">
        <f>questionario!J53</f>
        <v>0</v>
      </c>
      <c r="BG2" s="512">
        <f>questionario!K53</f>
        <v>0</v>
      </c>
      <c r="BH2" s="512">
        <f>questionario!D54</f>
        <v>0</v>
      </c>
      <c r="BI2" s="512">
        <f>questionario!E54</f>
        <v>0</v>
      </c>
      <c r="BJ2" s="512">
        <f>questionario!F54</f>
        <v>0</v>
      </c>
      <c r="BK2" s="512">
        <f>questionario!G54</f>
        <v>0</v>
      </c>
      <c r="BL2" s="512">
        <f>questionario!H54</f>
        <v>0</v>
      </c>
      <c r="BM2" s="512">
        <f>questionario!I54</f>
        <v>0</v>
      </c>
      <c r="BN2" s="512">
        <f>questionario!J54</f>
        <v>0</v>
      </c>
      <c r="BO2" s="512">
        <f>questionario!K54</f>
        <v>0</v>
      </c>
      <c r="BP2" s="512">
        <f>questionario!D55</f>
        <v>0</v>
      </c>
      <c r="BQ2" s="512">
        <f>questionario!E55</f>
        <v>0</v>
      </c>
      <c r="BR2" s="512">
        <f>questionario!F55</f>
        <v>0</v>
      </c>
      <c r="BS2" s="512">
        <f>questionario!G55</f>
        <v>0</v>
      </c>
      <c r="BT2" s="512">
        <f>questionario!H55</f>
        <v>0</v>
      </c>
      <c r="BU2" s="512">
        <f>questionario!I55</f>
        <v>0</v>
      </c>
      <c r="BV2" s="512">
        <f>questionario!J55</f>
        <v>0</v>
      </c>
      <c r="BW2" s="512">
        <f>questionario!K55</f>
        <v>0</v>
      </c>
      <c r="BX2" s="512">
        <f>questionario!D56</f>
        <v>0</v>
      </c>
      <c r="BY2" s="512">
        <f>questionario!E56</f>
        <v>0</v>
      </c>
      <c r="BZ2" s="512">
        <f>questionario!F56</f>
        <v>0</v>
      </c>
      <c r="CA2" s="512">
        <f>questionario!G56</f>
        <v>0</v>
      </c>
      <c r="CB2" s="512">
        <f>questionario!H56</f>
        <v>0</v>
      </c>
      <c r="CC2" s="512">
        <f>questionario!I56</f>
        <v>0</v>
      </c>
      <c r="CD2" s="512">
        <f>questionario!J56</f>
        <v>0</v>
      </c>
      <c r="CE2" s="512">
        <f>questionario!K56</f>
        <v>0</v>
      </c>
      <c r="CF2" s="512">
        <f>questionario!D57</f>
        <v>0</v>
      </c>
      <c r="CG2" s="512">
        <f>questionario!E57</f>
        <v>0</v>
      </c>
      <c r="CH2" s="512">
        <f>questionario!F57</f>
        <v>0</v>
      </c>
      <c r="CI2" s="512">
        <f>questionario!G57</f>
        <v>0</v>
      </c>
      <c r="CJ2" s="512">
        <f>questionario!H57</f>
        <v>0</v>
      </c>
      <c r="CK2" s="512">
        <f>questionario!I57</f>
        <v>0</v>
      </c>
      <c r="CL2" s="512">
        <f>questionario!J57</f>
        <v>0</v>
      </c>
      <c r="CM2" s="512">
        <f>questionario!K57</f>
        <v>0</v>
      </c>
      <c r="CN2" s="511">
        <f>questionario!$I$61</f>
        <v>0</v>
      </c>
      <c r="CO2" s="511">
        <f>questionario!$I$63</f>
        <v>0</v>
      </c>
      <c r="CP2" s="511">
        <f>questionario!$I$65</f>
        <v>0</v>
      </c>
      <c r="CQ2" s="511">
        <f>questionario!$I$66</f>
        <v>0</v>
      </c>
      <c r="CR2" t="str">
        <f>questionario!$I$68</f>
        <v/>
      </c>
      <c r="CS2" s="511">
        <f>questionario!$H$70</f>
        <v>0</v>
      </c>
      <c r="CT2">
        <f>questionario!$P$74</f>
        <v>0</v>
      </c>
      <c r="CU2">
        <f>questionario!$P$75</f>
        <v>0</v>
      </c>
      <c r="CV2">
        <f>questionario!$P$76</f>
        <v>0</v>
      </c>
      <c r="CW2">
        <f>questionario!$P$77</f>
        <v>0</v>
      </c>
      <c r="CX2">
        <f>questionario!$P$78</f>
        <v>0</v>
      </c>
      <c r="CY2">
        <f>questionario!$P$79</f>
        <v>0</v>
      </c>
      <c r="CZ2">
        <f>questionario!$P$80</f>
        <v>0</v>
      </c>
      <c r="DA2">
        <f>questionario!$P$81</f>
        <v>0</v>
      </c>
      <c r="DB2" s="511">
        <f>questionario!$H$83</f>
        <v>0</v>
      </c>
      <c r="DC2">
        <f>questionario!$P$87</f>
        <v>0</v>
      </c>
      <c r="DD2">
        <f>questionario!$P$88</f>
        <v>0</v>
      </c>
      <c r="DE2">
        <f>questionario!$P$89</f>
        <v>0</v>
      </c>
      <c r="DF2">
        <f>questionario!$P$90</f>
        <v>0</v>
      </c>
      <c r="DG2">
        <f>questionario!$P$91</f>
        <v>0</v>
      </c>
      <c r="DH2">
        <f>questionario!$P$92</f>
        <v>0</v>
      </c>
      <c r="DI2">
        <f>questionario!$P$93</f>
        <v>0</v>
      </c>
      <c r="DJ2">
        <f>questionario!$P$94</f>
        <v>0</v>
      </c>
      <c r="DK2">
        <f>questionario!$H$101</f>
        <v>0</v>
      </c>
      <c r="DL2">
        <f>questionario!$J$101</f>
        <v>0</v>
      </c>
      <c r="DM2">
        <f>questionario!$H$103</f>
        <v>0</v>
      </c>
      <c r="DN2">
        <f>questionario!$J$103</f>
        <v>0</v>
      </c>
      <c r="DO2">
        <f>questionario!$H$105</f>
        <v>0</v>
      </c>
      <c r="DP2">
        <f>questionario!$J$105</f>
        <v>0</v>
      </c>
      <c r="DQ2" t="str">
        <f>questionario!$F$110</f>
        <v>…...........................................................................</v>
      </c>
      <c r="DR2" s="513">
        <f>questionario!F$113</f>
        <v>0</v>
      </c>
      <c r="DS2" s="513">
        <f>questionario!G$113</f>
        <v>0</v>
      </c>
      <c r="DT2" s="513">
        <f>questionario!H$113</f>
        <v>0</v>
      </c>
      <c r="DU2" s="513">
        <f>questionario!I$113</f>
        <v>0</v>
      </c>
      <c r="DV2" s="513">
        <f>questionario!J$113</f>
        <v>0</v>
      </c>
      <c r="DW2" s="513">
        <f>questionario!K$113</f>
        <v>0</v>
      </c>
      <c r="DX2">
        <f>questionario!F114</f>
        <v>0</v>
      </c>
      <c r="DY2">
        <f>questionario!G114</f>
        <v>0</v>
      </c>
      <c r="DZ2">
        <f>questionario!H114</f>
        <v>0</v>
      </c>
      <c r="EA2">
        <f>questionario!I114</f>
        <v>0</v>
      </c>
      <c r="EB2">
        <f>questionario!J114</f>
        <v>0</v>
      </c>
      <c r="EC2">
        <f>questionario!K114</f>
        <v>0</v>
      </c>
      <c r="ED2">
        <f>questionario!F115</f>
        <v>0</v>
      </c>
      <c r="EE2">
        <f>questionario!G115</f>
        <v>0</v>
      </c>
      <c r="EF2">
        <f>questionario!H115</f>
        <v>0</v>
      </c>
      <c r="EG2">
        <f>questionario!I115</f>
        <v>0</v>
      </c>
      <c r="EH2">
        <f>questionario!J115</f>
        <v>0</v>
      </c>
      <c r="EI2">
        <f>questionario!K115</f>
        <v>0</v>
      </c>
      <c r="EJ2">
        <f>questionario!F116</f>
        <v>0</v>
      </c>
      <c r="EK2">
        <f>questionario!G116</f>
        <v>0</v>
      </c>
      <c r="EL2">
        <f>questionario!H116</f>
        <v>0</v>
      </c>
      <c r="EM2">
        <f>questionario!I116</f>
        <v>0</v>
      </c>
      <c r="EN2">
        <f>questionario!J116</f>
        <v>0</v>
      </c>
      <c r="EO2">
        <f>questionario!K116</f>
        <v>0</v>
      </c>
      <c r="EP2">
        <f>questionario!F118</f>
        <v>0</v>
      </c>
      <c r="EQ2">
        <f>questionario!G118</f>
        <v>0</v>
      </c>
      <c r="ER2">
        <f>questionario!H118</f>
        <v>0</v>
      </c>
      <c r="ES2">
        <f>questionario!I118</f>
        <v>0</v>
      </c>
      <c r="ET2">
        <f>questionario!J118</f>
        <v>0</v>
      </c>
      <c r="EU2">
        <f>questionario!K118</f>
        <v>0</v>
      </c>
      <c r="EV2">
        <f>questionario!F119</f>
        <v>0</v>
      </c>
      <c r="EW2">
        <f>questionario!G119</f>
        <v>0</v>
      </c>
      <c r="EX2">
        <f>questionario!H119</f>
        <v>0</v>
      </c>
      <c r="EY2">
        <f>questionario!I119</f>
        <v>0</v>
      </c>
      <c r="EZ2">
        <f>questionario!J119</f>
        <v>0</v>
      </c>
      <c r="FA2">
        <f>questionario!K119</f>
        <v>0</v>
      </c>
      <c r="FB2">
        <f>questionario!F121</f>
        <v>0</v>
      </c>
      <c r="FC2">
        <f>questionario!G121</f>
        <v>0</v>
      </c>
      <c r="FD2">
        <f>questionario!H121</f>
        <v>0</v>
      </c>
      <c r="FE2">
        <f>questionario!I121</f>
        <v>0</v>
      </c>
      <c r="FF2">
        <f>questionario!J121</f>
        <v>0</v>
      </c>
      <c r="FG2">
        <f>questionario!K121</f>
        <v>0</v>
      </c>
      <c r="FH2">
        <f>questionario!F122</f>
        <v>0</v>
      </c>
      <c r="FI2">
        <f>questionario!G122</f>
        <v>0</v>
      </c>
      <c r="FJ2">
        <f>questionario!H122</f>
        <v>0</v>
      </c>
      <c r="FK2">
        <f>questionario!I122</f>
        <v>0</v>
      </c>
      <c r="FL2">
        <f>questionario!J122</f>
        <v>0</v>
      </c>
      <c r="FM2">
        <f>questionario!K122</f>
        <v>0</v>
      </c>
      <c r="FN2">
        <f>questionario!F123</f>
        <v>0</v>
      </c>
      <c r="FO2">
        <f>questionario!G123</f>
        <v>0</v>
      </c>
      <c r="FP2">
        <f>questionario!H123</f>
        <v>0</v>
      </c>
      <c r="FQ2">
        <f>questionario!I123</f>
        <v>0</v>
      </c>
      <c r="FR2">
        <f>questionario!J123</f>
        <v>0</v>
      </c>
      <c r="FS2">
        <f>questionario!K123</f>
        <v>0</v>
      </c>
      <c r="FT2">
        <f>questionario!F126</f>
        <v>0</v>
      </c>
      <c r="FU2">
        <f>questionario!G126</f>
        <v>0</v>
      </c>
      <c r="FV2">
        <f>questionario!H126</f>
        <v>0</v>
      </c>
      <c r="FW2">
        <f>questionario!I126</f>
        <v>0</v>
      </c>
      <c r="FX2">
        <f>questionario!J126</f>
        <v>0</v>
      </c>
      <c r="FY2">
        <f>questionario!K126</f>
        <v>0</v>
      </c>
      <c r="FZ2">
        <f>questionario!H128</f>
        <v>0</v>
      </c>
      <c r="GA2">
        <f>questionario!I128</f>
        <v>0</v>
      </c>
      <c r="GB2">
        <f>questionario!J128</f>
        <v>0</v>
      </c>
      <c r="GC2">
        <f>questionario!K128</f>
        <v>0</v>
      </c>
      <c r="GD2">
        <f>questionario!$P$145</f>
        <v>0</v>
      </c>
      <c r="GE2">
        <f>questionario!$P$146</f>
        <v>0</v>
      </c>
      <c r="GF2">
        <f>questionario!$F$149</f>
        <v>0</v>
      </c>
      <c r="GG2">
        <f>questionario!$F$150</f>
        <v>0</v>
      </c>
      <c r="GH2">
        <f>questionario!$F$151</f>
        <v>0</v>
      </c>
      <c r="GI2">
        <f>questionario!$F$152</f>
        <v>0</v>
      </c>
      <c r="GJ2">
        <f>questionario!$H$152</f>
        <v>0</v>
      </c>
      <c r="GK2">
        <f>questionario!$P$170</f>
        <v>0</v>
      </c>
      <c r="GL2">
        <f>questionario!$P$171</f>
        <v>0</v>
      </c>
      <c r="GM2">
        <f>questionario!$P$172</f>
        <v>0</v>
      </c>
      <c r="GN2">
        <f>questionario!$P$173</f>
        <v>0</v>
      </c>
      <c r="GO2">
        <f>questionario!$P$174</f>
        <v>0</v>
      </c>
      <c r="GP2">
        <f>questionario!$P$175</f>
        <v>0</v>
      </c>
      <c r="GQ2">
        <f>questionario!$P$176</f>
        <v>0</v>
      </c>
      <c r="GR2">
        <f>questionario!$P$179</f>
        <v>0</v>
      </c>
      <c r="GS2">
        <f>questionario!$P$180</f>
        <v>0</v>
      </c>
      <c r="GT2">
        <f>questionario!$P$181</f>
        <v>0</v>
      </c>
      <c r="GU2">
        <f>questionario!$P$182</f>
        <v>0</v>
      </c>
      <c r="GV2">
        <f>questionario!$P$183</f>
        <v>0</v>
      </c>
      <c r="GW2">
        <f>questionario!$P$184</f>
        <v>0</v>
      </c>
      <c r="GX2">
        <f>questionario!$P$185</f>
        <v>0</v>
      </c>
      <c r="GY2">
        <f>questionario!$P$186</f>
        <v>0</v>
      </c>
      <c r="GZ2">
        <f>questionario!$P$189</f>
        <v>0</v>
      </c>
      <c r="HA2">
        <f>questionario!$P$190</f>
        <v>0</v>
      </c>
      <c r="HB2">
        <f>questionario!$P$191</f>
        <v>0</v>
      </c>
      <c r="HC2">
        <f>questionario!$P$192</f>
        <v>0</v>
      </c>
      <c r="HD2">
        <f>questionario!$P$193</f>
        <v>0</v>
      </c>
      <c r="HE2">
        <f>questionario!$P$194</f>
        <v>0</v>
      </c>
      <c r="HF2">
        <f>questionario!$P$195</f>
        <v>0</v>
      </c>
      <c r="HG2">
        <f>questionario!$P$196</f>
        <v>0</v>
      </c>
      <c r="HH2">
        <f>questionario!$P$199</f>
        <v>0</v>
      </c>
      <c r="HI2">
        <f>questionario!$P$200</f>
        <v>0</v>
      </c>
      <c r="HJ2">
        <f>questionario!$P$201</f>
        <v>0</v>
      </c>
      <c r="HK2">
        <f>questionario!$P$204</f>
        <v>0</v>
      </c>
      <c r="HL2">
        <f>questionario!$P$205</f>
        <v>0</v>
      </c>
      <c r="HM2">
        <f>questionario!$P$206</f>
        <v>0</v>
      </c>
      <c r="HN2">
        <f>questionario!$P$207</f>
        <v>0</v>
      </c>
      <c r="HO2" t="str">
        <f>questionario!$E$208</f>
        <v>…….............................................</v>
      </c>
      <c r="HP2">
        <f>questionario!$P$211</f>
        <v>0</v>
      </c>
      <c r="HQ2">
        <f>questionario!$P$212</f>
        <v>0</v>
      </c>
      <c r="HR2">
        <f>questionario!$P$213</f>
        <v>0</v>
      </c>
      <c r="HS2">
        <f>questionario!$P$214</f>
        <v>0</v>
      </c>
      <c r="HT2">
        <f>questionario!$P$215</f>
        <v>0</v>
      </c>
      <c r="HU2">
        <f>questionario!$P$216</f>
        <v>0</v>
      </c>
      <c r="HV2" t="str">
        <f>questionario!$E$217</f>
        <v>…….............................................</v>
      </c>
      <c r="HW2">
        <f>questionario!$P$222</f>
        <v>0</v>
      </c>
      <c r="HX2">
        <f>questionario!$Q$222</f>
        <v>0</v>
      </c>
      <c r="HY2">
        <f>questionario!$P$225</f>
        <v>0</v>
      </c>
      <c r="HZ2">
        <f>questionario!$Q$225</f>
        <v>0</v>
      </c>
      <c r="IA2" s="511">
        <f>questionario!$P$228</f>
        <v>0</v>
      </c>
      <c r="IB2" s="511">
        <f>questionario!$Q$228</f>
        <v>0</v>
      </c>
      <c r="IC2">
        <f>questionario!$P232</f>
        <v>0</v>
      </c>
      <c r="ID2">
        <f>questionario!$P233</f>
        <v>0</v>
      </c>
      <c r="IE2">
        <f>questionario!$P234</f>
        <v>0</v>
      </c>
      <c r="IF2">
        <f>questionario!$P235</f>
        <v>0</v>
      </c>
      <c r="IG2">
        <f>questionario!$P236</f>
        <v>0</v>
      </c>
      <c r="IH2">
        <f>questionario!$P237</f>
        <v>0</v>
      </c>
      <c r="II2">
        <f>questionario!$P238</f>
        <v>0</v>
      </c>
      <c r="IJ2">
        <f>questionario!$P239</f>
        <v>0</v>
      </c>
      <c r="IK2">
        <f>questionario!$P240</f>
        <v>0</v>
      </c>
      <c r="IL2">
        <f>questionario!$P241</f>
        <v>0</v>
      </c>
      <c r="IM2">
        <f>questionario!$P242</f>
        <v>0</v>
      </c>
      <c r="IN2">
        <f>questionario!$K$236</f>
        <v>0</v>
      </c>
      <c r="IO2" s="526" t="str">
        <f>IF(questionario!$P245=1,"no",IF(questionario!$Q245=1,"sì","nr"))</f>
        <v>nr</v>
      </c>
      <c r="IP2">
        <f>questionario!$P$248</f>
        <v>0</v>
      </c>
      <c r="IQ2">
        <f>questionario!$P$249</f>
        <v>0</v>
      </c>
      <c r="IR2">
        <f>questionario!$P$250</f>
        <v>0</v>
      </c>
      <c r="IS2">
        <f>questionario!$P$251</f>
        <v>0</v>
      </c>
      <c r="IT2" s="512">
        <f>questionario!$F$257</f>
        <v>0</v>
      </c>
      <c r="IU2">
        <f>questionario!$G$257</f>
        <v>0</v>
      </c>
      <c r="IV2" s="512">
        <f>questionario!$F$258</f>
        <v>0</v>
      </c>
      <c r="IW2">
        <f>questionario!$G$258</f>
        <v>0</v>
      </c>
      <c r="IX2" s="512">
        <f>questionario!$H$261</f>
        <v>0</v>
      </c>
      <c r="IY2" s="512">
        <f>questionario!$H$262</f>
        <v>0</v>
      </c>
      <c r="IZ2" s="512">
        <f>questionario!$H$263</f>
        <v>0</v>
      </c>
      <c r="JA2" t="str">
        <f>questionario!$H$264</f>
        <v/>
      </c>
      <c r="JB2" s="512">
        <f>questionario!$H$266</f>
        <v>0</v>
      </c>
      <c r="JC2" s="522">
        <f>'Focus - POLITICHE RETRIBUTIVE'!P10</f>
        <v>0</v>
      </c>
      <c r="JD2" s="522">
        <f>'Focus - POLITICHE RETRIBUTIVE'!Q10</f>
        <v>0</v>
      </c>
      <c r="JE2" s="522" t="str">
        <f>'Focus - POLITICHE RETRIBUTIVE'!N14</f>
        <v>0</v>
      </c>
      <c r="JF2" s="522" t="str">
        <f>'Focus - POLITICHE RETRIBUTIVE'!O14</f>
        <v>0</v>
      </c>
      <c r="JG2" s="522" t="str">
        <f>'Focus - POLITICHE RETRIBUTIVE'!P14</f>
        <v>0</v>
      </c>
      <c r="JH2" s="522" t="str">
        <f>'Focus - POLITICHE RETRIBUTIVE'!Q14</f>
        <v>0</v>
      </c>
      <c r="JI2" s="522" t="str">
        <f>'Focus - POLITICHE RETRIBUTIVE'!N15</f>
        <v>0</v>
      </c>
      <c r="JJ2" s="522" t="str">
        <f>'Focus - POLITICHE RETRIBUTIVE'!O15</f>
        <v>0</v>
      </c>
      <c r="JK2" s="522" t="str">
        <f>'Focus - POLITICHE RETRIBUTIVE'!P15</f>
        <v>0</v>
      </c>
      <c r="JL2" s="522" t="str">
        <f>'Focus - POLITICHE RETRIBUTIVE'!Q15</f>
        <v>0</v>
      </c>
      <c r="JM2" s="522" t="str">
        <f>'Focus - POLITICHE RETRIBUTIVE'!N16</f>
        <v>0</v>
      </c>
      <c r="JN2" s="522" t="str">
        <f>'Focus - POLITICHE RETRIBUTIVE'!O16</f>
        <v>0</v>
      </c>
      <c r="JO2" s="522" t="str">
        <f>'Focus - POLITICHE RETRIBUTIVE'!P16</f>
        <v>0</v>
      </c>
      <c r="JP2" s="522" t="str">
        <f>'Focus - POLITICHE RETRIBUTIVE'!Q16</f>
        <v>0</v>
      </c>
      <c r="JQ2" s="522" t="str">
        <f>'Focus - POLITICHE RETRIBUTIVE'!N17</f>
        <v>0</v>
      </c>
      <c r="JR2" s="522" t="str">
        <f>'Focus - POLITICHE RETRIBUTIVE'!O17</f>
        <v>0</v>
      </c>
      <c r="JS2" s="522" t="str">
        <f>'Focus - POLITICHE RETRIBUTIVE'!P17</f>
        <v>0</v>
      </c>
      <c r="JT2" s="522" t="str">
        <f>'Focus - POLITICHE RETRIBUTIVE'!Q17</f>
        <v>0</v>
      </c>
      <c r="JU2" s="522" t="str">
        <f>'Focus - POLITICHE RETRIBUTIVE'!N18</f>
        <v>0</v>
      </c>
      <c r="JV2" s="522" t="str">
        <f>'Focus - POLITICHE RETRIBUTIVE'!O18</f>
        <v>0</v>
      </c>
      <c r="JW2" s="522" t="str">
        <f>'Focus - POLITICHE RETRIBUTIVE'!P18</f>
        <v>0</v>
      </c>
      <c r="JX2" s="522" t="str">
        <f>'Focus - POLITICHE RETRIBUTIVE'!Q18</f>
        <v>0</v>
      </c>
      <c r="JY2" s="522" t="str">
        <f>'Focus - POLITICHE RETRIBUTIVE'!N19</f>
        <v>0</v>
      </c>
      <c r="JZ2" s="522" t="str">
        <f>'Focus - POLITICHE RETRIBUTIVE'!O19</f>
        <v>0</v>
      </c>
      <c r="KA2" s="522" t="str">
        <f>'Focus - POLITICHE RETRIBUTIVE'!P19</f>
        <v>0</v>
      </c>
      <c r="KB2" s="522" t="str">
        <f>'Focus - POLITICHE RETRIBUTIVE'!Q19</f>
        <v>0</v>
      </c>
      <c r="KC2" s="522" t="str">
        <f>'Focus - POLITICHE RETRIBUTIVE'!N20</f>
        <v>0</v>
      </c>
      <c r="KD2" s="522" t="str">
        <f>'Focus - POLITICHE RETRIBUTIVE'!O20</f>
        <v>0</v>
      </c>
      <c r="KE2" s="522" t="str">
        <f>'Focus - POLITICHE RETRIBUTIVE'!P20</f>
        <v>0</v>
      </c>
      <c r="KF2" s="522" t="str">
        <f>'Focus - POLITICHE RETRIBUTIVE'!Q20</f>
        <v>0</v>
      </c>
      <c r="KG2" s="522" t="str">
        <f>'Focus - POLITICHE RETRIBUTIVE'!N21</f>
        <v>0</v>
      </c>
      <c r="KH2" s="522" t="str">
        <f>'Focus - POLITICHE RETRIBUTIVE'!O21</f>
        <v>0</v>
      </c>
      <c r="KI2" s="522" t="str">
        <f>'Focus - POLITICHE RETRIBUTIVE'!P21</f>
        <v>0</v>
      </c>
      <c r="KJ2" s="522" t="str">
        <f>'Focus - POLITICHE RETRIBUTIVE'!Q21</f>
        <v>0</v>
      </c>
      <c r="KK2" s="522">
        <f>'Focus - POLITICHE RETRIBUTIVE'!F26</f>
        <v>0</v>
      </c>
      <c r="KL2" s="522">
        <f>'Focus - POLITICHE RETRIBUTIVE'!F27</f>
        <v>0</v>
      </c>
      <c r="KM2" s="522">
        <f>'Focus - POLITICHE RETRIBUTIVE'!F28</f>
        <v>0</v>
      </c>
      <c r="KN2" s="522">
        <f>'Focus - POLITICHE RETRIBUTIVE'!F29</f>
        <v>0</v>
      </c>
      <c r="KO2" s="522" t="e">
        <f>'Focus - POLITICHE RETRIBUTIVE'!I29</f>
        <v>#VALUE!</v>
      </c>
      <c r="KP2" s="522">
        <f>'Focus - POLITICHE RETRIBUTIVE'!F33</f>
        <v>0</v>
      </c>
      <c r="KQ2" s="522">
        <f>'Focus - POLITICHE RETRIBUTIVE'!P37</f>
        <v>0</v>
      </c>
      <c r="KR2" s="522">
        <f>'Focus - POLITICHE RETRIBUTIVE'!P38</f>
        <v>0</v>
      </c>
      <c r="KS2" s="522">
        <f>'Focus - POLITICHE RETRIBUTIVE'!P39</f>
        <v>0</v>
      </c>
      <c r="KT2" s="522">
        <f>'Focus - POLITICHE RETRIBUTIVE'!P40</f>
        <v>0</v>
      </c>
      <c r="KU2" s="522">
        <f>'Focus - POLITICHE RETRIBUTIVE'!P45</f>
        <v>0</v>
      </c>
      <c r="KV2" s="522">
        <f>'Focus - POLITICHE RETRIBUTIVE'!P46</f>
        <v>0</v>
      </c>
      <c r="KW2" s="522">
        <f>'Focus - POLITICHE RETRIBUTIVE'!P47</f>
        <v>0</v>
      </c>
      <c r="KX2" s="522">
        <f>'Focus - POLITICHE RETRIBUTIVE'!P48</f>
        <v>0</v>
      </c>
      <c r="KY2" s="522">
        <f>'Focus - POLITICHE RETRIBUTIVE'!P49</f>
        <v>0</v>
      </c>
      <c r="KZ2" s="522">
        <f>'Focus - POLITICHE RETRIBUTIVE'!P50</f>
        <v>0</v>
      </c>
      <c r="LA2" s="522">
        <f>'Focus - POLITICHE RETRIBUTIVE'!P51</f>
        <v>0</v>
      </c>
      <c r="LB2" s="522">
        <f>'Focus - POLITICHE RETRIBUTIVE'!P52</f>
        <v>0</v>
      </c>
      <c r="LC2" s="522">
        <f>'Focus - POLITICHE RETRIBUTIVE'!P53</f>
        <v>0</v>
      </c>
      <c r="LD2" s="522">
        <f>'Focus - POLITICHE RETRIBUTIVE'!P54</f>
        <v>0</v>
      </c>
      <c r="LE2" s="522">
        <f>'Focus - POLITICHE RETRIBUTIVE'!P55</f>
        <v>0</v>
      </c>
      <c r="LF2" s="522">
        <f>'Focus - POLITICHE RETRIBUTIVE'!P56</f>
        <v>0</v>
      </c>
      <c r="LG2" s="522">
        <f>'Focus - POLITICHE RETRIBUTIVE'!P57</f>
        <v>0</v>
      </c>
      <c r="LH2" s="522">
        <f>'Focus - POLITICHE RETRIBUTIVE'!P58</f>
        <v>0</v>
      </c>
      <c r="LI2" s="522">
        <f>'Focus - POLITICHE RETRIBUTIVE'!P59</f>
        <v>0</v>
      </c>
      <c r="LJ2" s="522">
        <f>'Focus - POLITICHE RETRIBUTIVE'!P60</f>
        <v>0</v>
      </c>
      <c r="LK2" s="522">
        <f>'Focus - POLITICHE RETRIBUTIVE'!P61</f>
        <v>0</v>
      </c>
      <c r="LL2" s="522">
        <f>'Focus - POLITICHE RETRIBUTIVE'!P62</f>
        <v>0</v>
      </c>
      <c r="LM2" s="522">
        <f>'Focus - POLITICHE RETRIBUTIVE'!P63</f>
        <v>0</v>
      </c>
      <c r="LN2" s="522" t="str">
        <f>'Focus - POLITICHE RETRIBUTIVE'!H64</f>
        <v>….....</v>
      </c>
      <c r="LO2" s="523">
        <f>'Focus - POLITICHE RETRIBUTIVE'!F74</f>
        <v>0</v>
      </c>
      <c r="LP2" s="523">
        <f>'Focus - POLITICHE RETRIBUTIVE'!F70</f>
        <v>0</v>
      </c>
      <c r="LQ2" s="523">
        <f>'Focus - POLITICHE RETRIBUTIVE'!F71</f>
        <v>0</v>
      </c>
      <c r="LR2" s="523">
        <f>'Focus - POLITICHE RETRIBUTIVE'!F72</f>
        <v>0</v>
      </c>
      <c r="LS2" s="524">
        <f>'Focus - POLITICHE RETRIBUTIVE'!F78</f>
        <v>0</v>
      </c>
      <c r="LT2" s="522">
        <f>'Focus - POLITICHE RETRIBUTIVE'!P82</f>
        <v>0</v>
      </c>
      <c r="LU2" s="522">
        <f>'Focus - POLITICHE RETRIBUTIVE'!Q82</f>
        <v>0</v>
      </c>
      <c r="LV2" s="523">
        <f>'Focus - POLITICHE RETRIBUTIVE'!F85</f>
        <v>0</v>
      </c>
    </row>
  </sheetData>
  <conditionalFormatting sqref="CT1:DA1">
    <cfRule type="expression" dxfId="6" priority="3">
      <formula>OR($P$155=1,$P$156=1)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5CF48-C81C-4D6E-B652-14DD12B4658F}">
  <sheetPr codeName="Foglio1">
    <pageSetUpPr fitToPage="1"/>
  </sheetPr>
  <dimension ref="A1:Q59"/>
  <sheetViews>
    <sheetView showGridLines="0" topLeftCell="A2" zoomScaleNormal="100" workbookViewId="0">
      <selection sqref="A1:L1"/>
    </sheetView>
  </sheetViews>
  <sheetFormatPr defaultColWidth="0" defaultRowHeight="14.25" zeroHeight="1"/>
  <cols>
    <col min="1" max="2" width="11.5703125" style="199" customWidth="1"/>
    <col min="3" max="14" width="10" style="199" customWidth="1"/>
    <col min="15" max="15" width="9.5703125" style="199" customWidth="1"/>
    <col min="16" max="17" width="0" style="199" hidden="1" customWidth="1"/>
    <col min="18" max="16384" width="9.5703125" style="199" hidden="1"/>
  </cols>
  <sheetData>
    <row r="1" spans="1:14">
      <c r="A1" s="692"/>
      <c r="B1" s="692"/>
    </row>
    <row r="2" spans="1:14" ht="36" customHeight="1">
      <c r="A2" s="692"/>
      <c r="B2" s="692"/>
      <c r="C2" s="200"/>
      <c r="D2" s="693" t="s">
        <v>850</v>
      </c>
      <c r="E2" s="694"/>
      <c r="F2" s="694"/>
      <c r="G2" s="694"/>
      <c r="H2" s="695" t="str">
        <f>CONCATENATE(" - ",UPPER(questionario!F15))</f>
        <v xml:space="preserve"> - </v>
      </c>
      <c r="I2" s="695"/>
      <c r="J2" s="695"/>
      <c r="K2" s="695"/>
      <c r="L2" s="695"/>
      <c r="M2" s="696"/>
      <c r="N2" s="201"/>
    </row>
    <row r="3" spans="1:14" ht="24" customHeight="1">
      <c r="A3" s="691"/>
      <c r="B3" s="691"/>
      <c r="C3" s="691"/>
      <c r="D3" s="691"/>
      <c r="E3" s="691"/>
      <c r="F3" s="691"/>
      <c r="G3" s="691"/>
      <c r="H3" s="691"/>
      <c r="I3" s="691"/>
      <c r="J3" s="691"/>
      <c r="K3" s="691"/>
      <c r="L3" s="691"/>
      <c r="M3" s="691"/>
      <c r="N3" s="691"/>
    </row>
    <row r="4" spans="1:14" ht="24" customHeight="1">
      <c r="A4" s="691" t="str">
        <f>CONCATENATE("Buongiorno ",PROPER(questionario!D8),".")</f>
        <v>Buongiorno .</v>
      </c>
      <c r="B4" s="691"/>
      <c r="C4" s="691"/>
      <c r="D4" s="691"/>
      <c r="E4" s="691"/>
      <c r="F4" s="691"/>
      <c r="G4" s="691"/>
      <c r="H4" s="691"/>
      <c r="I4" s="691"/>
      <c r="J4" s="691"/>
      <c r="K4" s="691"/>
      <c r="L4" s="691"/>
      <c r="M4" s="691"/>
      <c r="N4" s="691"/>
    </row>
    <row r="5" spans="1:14" ht="24" customHeight="1">
      <c r="A5" s="691" t="s">
        <v>431</v>
      </c>
      <c r="B5" s="691"/>
      <c r="C5" s="691"/>
      <c r="D5" s="691"/>
      <c r="E5" s="691"/>
      <c r="F5" s="691"/>
      <c r="G5" s="691"/>
      <c r="H5" s="691"/>
      <c r="I5" s="691"/>
      <c r="J5" s="691"/>
      <c r="K5" s="691"/>
      <c r="L5" s="691"/>
      <c r="M5" s="691"/>
      <c r="N5" s="691"/>
    </row>
    <row r="6" spans="1:14" ht="36" customHeight="1">
      <c r="A6" s="697" t="s">
        <v>432</v>
      </c>
      <c r="B6" s="697"/>
      <c r="C6" s="697"/>
      <c r="D6" s="697"/>
      <c r="E6" s="697"/>
      <c r="F6" s="697"/>
      <c r="G6" s="697"/>
      <c r="H6" s="697"/>
      <c r="I6" s="697"/>
      <c r="J6" s="697"/>
      <c r="K6" s="697"/>
      <c r="L6" s="697"/>
      <c r="M6" s="697"/>
      <c r="N6" s="697"/>
    </row>
    <row r="7" spans="1:14" ht="24" customHeight="1">
      <c r="A7" s="200"/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</row>
    <row r="8" spans="1:14" ht="24" customHeight="1">
      <c r="A8" s="698"/>
      <c r="B8" s="699"/>
      <c r="C8" s="700" t="s">
        <v>35</v>
      </c>
      <c r="D8" s="700"/>
      <c r="E8" s="700"/>
      <c r="F8" s="700" t="s">
        <v>23</v>
      </c>
      <c r="G8" s="700"/>
      <c r="H8" s="700"/>
      <c r="I8" s="700" t="s">
        <v>36</v>
      </c>
      <c r="J8" s="700"/>
      <c r="K8" s="700"/>
      <c r="L8" s="700" t="s">
        <v>26</v>
      </c>
      <c r="M8" s="700"/>
      <c r="N8" s="700"/>
    </row>
    <row r="9" spans="1:14" ht="24" customHeight="1">
      <c r="A9" s="698"/>
      <c r="B9" s="699"/>
      <c r="C9" s="202" t="s">
        <v>14</v>
      </c>
      <c r="D9" s="203" t="s">
        <v>15</v>
      </c>
      <c r="E9" s="204" t="s">
        <v>35</v>
      </c>
      <c r="F9" s="202" t="s">
        <v>14</v>
      </c>
      <c r="G9" s="203" t="s">
        <v>15</v>
      </c>
      <c r="H9" s="204" t="s">
        <v>35</v>
      </c>
      <c r="I9" s="202" t="s">
        <v>14</v>
      </c>
      <c r="J9" s="203" t="s">
        <v>15</v>
      </c>
      <c r="K9" s="204" t="s">
        <v>35</v>
      </c>
      <c r="L9" s="202" t="s">
        <v>14</v>
      </c>
      <c r="M9" s="203" t="s">
        <v>15</v>
      </c>
      <c r="N9" s="204" t="s">
        <v>35</v>
      </c>
    </row>
    <row r="10" spans="1:14" ht="24" customHeight="1">
      <c r="A10" s="701" t="s">
        <v>39</v>
      </c>
      <c r="B10" s="702"/>
      <c r="C10" s="205">
        <f>+F10+I10+L10</f>
        <v>0</v>
      </c>
      <c r="D10" s="205">
        <f>+G10+J10+M10</f>
        <v>0</v>
      </c>
      <c r="E10" s="206">
        <f>C10+D10</f>
        <v>0</v>
      </c>
      <c r="F10" s="205">
        <f>+questionario!S110</f>
        <v>0</v>
      </c>
      <c r="G10" s="207">
        <f>+questionario!T110</f>
        <v>0</v>
      </c>
      <c r="H10" s="206">
        <f>+F10+G10</f>
        <v>0</v>
      </c>
      <c r="I10" s="205">
        <f>+questionario!V110</f>
        <v>0</v>
      </c>
      <c r="J10" s="207">
        <f>+questionario!W110</f>
        <v>0</v>
      </c>
      <c r="K10" s="206">
        <f>+I10+J10</f>
        <v>0</v>
      </c>
      <c r="L10" s="205">
        <f>+questionario!Y110</f>
        <v>0</v>
      </c>
      <c r="M10" s="207">
        <f>+questionario!Z110</f>
        <v>0</v>
      </c>
      <c r="N10" s="206">
        <f>+L10+M10</f>
        <v>0</v>
      </c>
    </row>
    <row r="11" spans="1:14" ht="24" customHeight="1">
      <c r="A11" s="703" t="s">
        <v>40</v>
      </c>
      <c r="B11" s="704"/>
      <c r="C11" s="231" t="str">
        <f>IF(C$10&gt;0,+(F11*F$10+I11*I$10+L11*L$10)/C$10,"0")</f>
        <v>0</v>
      </c>
      <c r="D11" s="232" t="str">
        <f>IF(D$10&gt;0,+(G11*G$10+J11*J$10+M11*M$10)/D$10,"0")</f>
        <v>0</v>
      </c>
      <c r="E11" s="233" t="str">
        <f>IF(C10&gt;0,IF(D10&gt;0,+(C11*C10+D11*D10)/E10,C11),D11)</f>
        <v>0</v>
      </c>
      <c r="F11" s="231" t="str">
        <f>+questionario!S111</f>
        <v>0</v>
      </c>
      <c r="G11" s="232" t="str">
        <f>+questionario!T111</f>
        <v>0</v>
      </c>
      <c r="H11" s="233" t="str">
        <f>IF(F10&gt;0,IF(G10&gt;0,+(F11*F10+G11*G10)/H10,F11),G11)</f>
        <v>0</v>
      </c>
      <c r="I11" s="231" t="str">
        <f>+questionario!V111</f>
        <v>0</v>
      </c>
      <c r="J11" s="232" t="str">
        <f>+questionario!W111</f>
        <v>0</v>
      </c>
      <c r="K11" s="233" t="str">
        <f>IF(I10&gt;0,IF(J10&gt;0,+(I11*I10+J11*J10)/K10,I11),J11)</f>
        <v>0</v>
      </c>
      <c r="L11" s="231" t="str">
        <f>+questionario!Y111</f>
        <v>0</v>
      </c>
      <c r="M11" s="232" t="str">
        <f>+questionario!Z111</f>
        <v>0</v>
      </c>
      <c r="N11" s="233" t="str">
        <f>IF(L10&gt;0,IF(M10&gt;0,+(L11*L10+M11*M10)/N10,L11),M11)</f>
        <v>0</v>
      </c>
    </row>
    <row r="12" spans="1:14" ht="24" customHeight="1">
      <c r="A12" s="703" t="s">
        <v>41</v>
      </c>
      <c r="B12" s="704"/>
      <c r="C12" s="231" t="str">
        <f>IF($C$10&gt;0,+(F12*$F$10+I12*$I$10+L12*$L$10)/$C$10,"0")</f>
        <v>0</v>
      </c>
      <c r="D12" s="232" t="str">
        <f>IF(D$10&gt;0,+(G12*G$10+J12*J$10+M12*M$10)/D$10,"0")</f>
        <v>0</v>
      </c>
      <c r="E12" s="233" t="str">
        <f>IF(C10&gt;0,IF(D10&gt;0,+(C12*C10+D12*D10)/E10,C12),D12)</f>
        <v>0</v>
      </c>
      <c r="F12" s="231" t="str">
        <f>+questionario!S112</f>
        <v>0</v>
      </c>
      <c r="G12" s="232" t="str">
        <f>+questionario!T112</f>
        <v>0</v>
      </c>
      <c r="H12" s="233" t="str">
        <f>IF(F10&gt;0,IF(G10&gt;0,+(F12*F10+G12*G10)/H10,F12),G12)</f>
        <v>0</v>
      </c>
      <c r="I12" s="231" t="str">
        <f>+questionario!V112</f>
        <v>0</v>
      </c>
      <c r="J12" s="232" t="str">
        <f>+questionario!W112</f>
        <v>0</v>
      </c>
      <c r="K12" s="233" t="str">
        <f>IF(I10&gt;0,IF(J10&gt;0,+(I12*I10+J12*J10)/K10,I12),J12)</f>
        <v>0</v>
      </c>
      <c r="L12" s="231" t="str">
        <f>+questionario!Y112</f>
        <v>0</v>
      </c>
      <c r="M12" s="232" t="str">
        <f>+questionario!Z112</f>
        <v>0</v>
      </c>
      <c r="N12" s="233" t="str">
        <f>IF(L10&gt;0,IF(M10&gt;0,+(L12*L10+M12*M10)/N10,L12),M12)</f>
        <v>0</v>
      </c>
    </row>
    <row r="13" spans="1:14" ht="24" customHeight="1">
      <c r="A13" s="703" t="s">
        <v>42</v>
      </c>
      <c r="B13" s="704"/>
      <c r="C13" s="231" t="str">
        <f>IF($C$10&gt;0,+(F13*$F$10+I13*$I$10+L13*$L$10)/$C$10,"0")</f>
        <v>0</v>
      </c>
      <c r="D13" s="232" t="str">
        <f>IF(D$10&gt;0,+(G13*G$10+J13*J$10+M13*M$10)/D$10,"0")</f>
        <v>0</v>
      </c>
      <c r="E13" s="233" t="str">
        <f>IF(C10&gt;0,IF(D10&gt;0,+E11-E12,C13),D13)</f>
        <v>0</v>
      </c>
      <c r="F13" s="231" t="str">
        <f>IF(F10&gt;0,+F11-F12,"0")</f>
        <v>0</v>
      </c>
      <c r="G13" s="232" t="str">
        <f>IF(G10&gt;0,+G11-G12,"0")</f>
        <v>0</v>
      </c>
      <c r="H13" s="233" t="str">
        <f>IF(F10&gt;0,IF(G10&gt;0,+H11-H12,F13),G13)</f>
        <v>0</v>
      </c>
      <c r="I13" s="231" t="str">
        <f>IF(I10&gt;0,+I11-I12,"0")</f>
        <v>0</v>
      </c>
      <c r="J13" s="232" t="str">
        <f>IF(J10&gt;0,+J11-J12,"0")</f>
        <v>0</v>
      </c>
      <c r="K13" s="233" t="str">
        <f>IF(I10&gt;0,IF(J10&gt;0,+K11-K12,I13),J13)</f>
        <v>0</v>
      </c>
      <c r="L13" s="231" t="str">
        <f>IF(L10&gt;0,+L11-L12,"0")</f>
        <v>0</v>
      </c>
      <c r="M13" s="232" t="str">
        <f>IF(M10&gt;0,+M11-M12,"0")</f>
        <v>0</v>
      </c>
      <c r="N13" s="233" t="str">
        <f>IF(L10&gt;0,IF(M10&gt;0,+N11-N12,L13),M13)</f>
        <v>0</v>
      </c>
    </row>
    <row r="14" spans="1:14" ht="24" customHeight="1">
      <c r="A14" s="705" t="s">
        <v>58</v>
      </c>
      <c r="B14" s="706"/>
      <c r="C14" s="208" t="str">
        <f>IF($C$10&gt;0,+(F14*$F$10+I14*$I$10+L14*$L$10)/$C$10,"0")</f>
        <v>0</v>
      </c>
      <c r="D14" s="209" t="str">
        <f>IF(D$10&gt;0,+(G14*G$10+J14*J$10+M14*M$10)/D$10,"0")</f>
        <v>0</v>
      </c>
      <c r="E14" s="210" t="str">
        <f>IF(C10&gt;0,IF(D10&gt;0,+E13/E11,C14),D14)</f>
        <v>0</v>
      </c>
      <c r="F14" s="208" t="str">
        <f>IF(F10&gt;0,+F13/F11,"0")</f>
        <v>0</v>
      </c>
      <c r="G14" s="209" t="str">
        <f>IF(G10&gt;0,+G13/G11,"0")</f>
        <v>0</v>
      </c>
      <c r="H14" s="210" t="str">
        <f>IF(F10&gt;0,IF(G10&gt;0,+H13/H11,F14),G14)</f>
        <v>0</v>
      </c>
      <c r="I14" s="208" t="str">
        <f>IF(I10&gt;0,+I13/I11,"0")</f>
        <v>0</v>
      </c>
      <c r="J14" s="209" t="str">
        <f>IF(J10&gt;0,+J13/J11,"0")</f>
        <v>0</v>
      </c>
      <c r="K14" s="210" t="str">
        <f>IF(I10&gt;0,IF(J10&gt;0,+K13/K11,I14),J14)</f>
        <v>0</v>
      </c>
      <c r="L14" s="208" t="str">
        <f>IF(L10&gt;0,+L13/L11,"0")</f>
        <v>0</v>
      </c>
      <c r="M14" s="209" t="str">
        <f>IF(M10&gt;0,+M13/M11,"0")</f>
        <v>0</v>
      </c>
      <c r="N14" s="210" t="str">
        <f>IF(L10&gt;0,IF(M10&gt;0,+N13/N11,L14),M14)</f>
        <v>0</v>
      </c>
    </row>
    <row r="15" spans="1:14" ht="24" customHeight="1">
      <c r="A15" s="707" t="s">
        <v>851</v>
      </c>
      <c r="B15" s="707"/>
      <c r="C15" s="707"/>
      <c r="D15" s="707"/>
      <c r="E15" s="707"/>
      <c r="F15" s="707"/>
      <c r="G15" s="707"/>
      <c r="H15" s="707"/>
      <c r="I15" s="707"/>
      <c r="J15" s="707"/>
      <c r="K15" s="707"/>
      <c r="L15" s="707"/>
      <c r="M15" s="707"/>
      <c r="N15" s="707"/>
    </row>
    <row r="16" spans="1:14" ht="24" customHeight="1">
      <c r="A16" s="200"/>
      <c r="B16" s="200"/>
      <c r="C16" s="200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0"/>
    </row>
    <row r="17" spans="1:17" ht="24" customHeight="1">
      <c r="A17" s="691" t="s">
        <v>433</v>
      </c>
      <c r="B17" s="691"/>
      <c r="C17" s="691"/>
      <c r="D17" s="691"/>
      <c r="E17" s="691"/>
      <c r="F17" s="691"/>
      <c r="G17" s="691"/>
      <c r="H17" s="691"/>
      <c r="I17" s="691"/>
      <c r="J17" s="691"/>
      <c r="K17" s="691"/>
      <c r="L17" s="691"/>
      <c r="M17" s="691"/>
      <c r="N17" s="691"/>
    </row>
    <row r="18" spans="1:17" ht="50.25" customHeight="1">
      <c r="A18" s="697" t="str">
        <f>CONCATENATE("Ci auguriamo di poter contare anche in futuro sulla sua attiva partecipazione, e provvederemo a informarla - all’indirizzo ",LOWER(questionario!B10)," che ha indicato sul questionario - non appena saranno disponibili i risultati dell’indagine.")</f>
        <v>Ci auguriamo di poter contare anche in futuro sulla sua attiva partecipazione, e provvederemo a informarla - all’indirizzo  che ha indicato sul questionario - non appena saranno disponibili i risultati dell’indagine.</v>
      </c>
      <c r="B18" s="697"/>
      <c r="C18" s="697"/>
      <c r="D18" s="697"/>
      <c r="E18" s="697"/>
      <c r="F18" s="697"/>
      <c r="G18" s="697"/>
      <c r="H18" s="697"/>
      <c r="I18" s="697"/>
      <c r="J18" s="697"/>
      <c r="K18" s="697"/>
      <c r="L18" s="697"/>
      <c r="M18" s="697"/>
      <c r="N18" s="697"/>
    </row>
    <row r="19" spans="1:17" ht="24" customHeight="1">
      <c r="A19" s="691" t="s">
        <v>434</v>
      </c>
      <c r="B19" s="691"/>
      <c r="C19" s="691"/>
      <c r="D19" s="691"/>
      <c r="E19" s="691"/>
      <c r="F19" s="691"/>
      <c r="G19" s="691"/>
      <c r="H19" s="691"/>
      <c r="I19" s="691"/>
      <c r="J19" s="691"/>
      <c r="K19" s="691"/>
      <c r="L19" s="691"/>
      <c r="M19" s="691"/>
      <c r="N19" s="691"/>
    </row>
    <row r="20" spans="1:17"/>
    <row r="21" spans="1:17"/>
    <row r="22" spans="1:17"/>
    <row r="23" spans="1:17" ht="18" customHeight="1">
      <c r="A23" s="211" t="s">
        <v>435</v>
      </c>
      <c r="B23" s="212"/>
      <c r="C23" s="212"/>
      <c r="D23" s="212"/>
      <c r="E23" s="213"/>
      <c r="F23" s="212"/>
      <c r="G23" s="212"/>
      <c r="H23" s="214"/>
      <c r="I23" s="10"/>
      <c r="J23" s="10"/>
      <c r="K23" s="10"/>
      <c r="L23" s="10"/>
      <c r="M23" s="10"/>
      <c r="N23" s="10"/>
      <c r="O23" s="10"/>
      <c r="P23" s="10"/>
      <c r="Q23" s="10"/>
    </row>
    <row r="24" spans="1:17" ht="18" customHeight="1">
      <c r="A24" s="215"/>
      <c r="B24" s="216"/>
      <c r="C24" s="216"/>
      <c r="D24" s="216"/>
      <c r="E24" s="216"/>
      <c r="F24" s="216"/>
      <c r="G24" s="216"/>
      <c r="H24" s="217"/>
      <c r="I24" s="330"/>
      <c r="J24" s="10"/>
      <c r="K24" s="10"/>
      <c r="L24" s="10"/>
      <c r="M24" s="10"/>
      <c r="N24" s="10"/>
      <c r="O24" s="10"/>
      <c r="P24" s="10"/>
      <c r="Q24" s="10"/>
    </row>
    <row r="25" spans="1:17" ht="18" customHeight="1">
      <c r="A25" s="218" t="s">
        <v>436</v>
      </c>
      <c r="B25" s="219"/>
      <c r="C25" s="219"/>
      <c r="D25" s="216"/>
      <c r="E25" s="216"/>
      <c r="F25" s="216"/>
      <c r="G25" s="220" t="s">
        <v>437</v>
      </c>
      <c r="H25" s="217"/>
      <c r="I25" s="330"/>
      <c r="J25" s="10"/>
      <c r="K25" s="10"/>
      <c r="L25" s="10"/>
      <c r="M25" s="10"/>
      <c r="N25" s="10"/>
      <c r="O25" s="10"/>
      <c r="P25" s="10"/>
      <c r="Q25" s="10"/>
    </row>
    <row r="26" spans="1:17" ht="18" customHeight="1">
      <c r="A26" s="218"/>
      <c r="B26" s="216"/>
      <c r="C26" s="216"/>
      <c r="D26" s="216"/>
      <c r="E26" s="216"/>
      <c r="F26" s="216"/>
      <c r="G26" s="219"/>
      <c r="H26" s="217"/>
      <c r="I26" s="331"/>
      <c r="J26" s="10"/>
      <c r="K26" s="10"/>
      <c r="L26" s="10"/>
      <c r="M26" s="10"/>
      <c r="N26" s="10"/>
      <c r="O26" s="10"/>
      <c r="P26" s="10"/>
      <c r="Q26" s="10"/>
    </row>
    <row r="27" spans="1:17" ht="18" customHeight="1">
      <c r="A27" s="218" t="s">
        <v>553</v>
      </c>
      <c r="B27" s="216"/>
      <c r="C27" s="216"/>
      <c r="D27" s="216"/>
      <c r="E27" s="216"/>
      <c r="F27" s="216"/>
      <c r="G27" s="219">
        <v>9</v>
      </c>
      <c r="H27" s="217"/>
      <c r="I27" s="331"/>
      <c r="J27" s="10"/>
      <c r="K27" s="10"/>
      <c r="L27" s="10"/>
      <c r="M27" s="10"/>
      <c r="N27" s="10"/>
      <c r="O27" s="10"/>
      <c r="P27" s="10"/>
      <c r="Q27" s="10"/>
    </row>
    <row r="28" spans="1:17" ht="18" customHeight="1">
      <c r="A28" s="218" t="s">
        <v>852</v>
      </c>
      <c r="B28" s="216"/>
      <c r="C28" s="216"/>
      <c r="D28" s="216"/>
      <c r="E28" s="216"/>
      <c r="F28" s="216"/>
      <c r="G28" s="219">
        <v>11</v>
      </c>
      <c r="H28" s="217"/>
      <c r="I28" s="331"/>
      <c r="J28" s="10"/>
      <c r="K28" s="10"/>
      <c r="L28" s="10"/>
      <c r="M28" s="10"/>
      <c r="N28" s="10"/>
      <c r="O28" s="10"/>
      <c r="P28" s="10"/>
      <c r="Q28" s="10"/>
    </row>
    <row r="29" spans="1:17" ht="18" customHeight="1">
      <c r="A29" s="218" t="s">
        <v>853</v>
      </c>
      <c r="B29" s="216"/>
      <c r="C29" s="216"/>
      <c r="D29" s="216"/>
      <c r="E29" s="216"/>
      <c r="F29" s="216"/>
      <c r="G29" s="219">
        <f>AVERAGE(G27:G28)</f>
        <v>10</v>
      </c>
      <c r="H29" s="217"/>
      <c r="I29" s="331"/>
      <c r="J29" s="10"/>
      <c r="K29" s="10"/>
      <c r="L29" s="10"/>
      <c r="M29" s="10"/>
      <c r="N29" s="10"/>
      <c r="O29" s="10"/>
      <c r="P29" s="10"/>
      <c r="Q29" s="10"/>
    </row>
    <row r="30" spans="1:17" ht="18" customHeight="1">
      <c r="A30" s="218" t="s">
        <v>438</v>
      </c>
      <c r="B30" s="219"/>
      <c r="C30" s="219"/>
      <c r="D30" s="219"/>
      <c r="E30" s="219"/>
      <c r="F30" s="219"/>
      <c r="G30" s="219">
        <v>365</v>
      </c>
      <c r="H30" s="221"/>
      <c r="I30" s="331"/>
      <c r="J30" s="10"/>
      <c r="K30" s="10"/>
      <c r="L30" s="10"/>
      <c r="M30" s="10"/>
      <c r="N30" s="10"/>
      <c r="O30" s="10"/>
      <c r="P30" s="10"/>
      <c r="Q30" s="10"/>
    </row>
    <row r="31" spans="1:17" ht="18" customHeight="1">
      <c r="A31" s="218" t="s">
        <v>439</v>
      </c>
      <c r="B31" s="219"/>
      <c r="C31" s="219"/>
      <c r="D31" s="219"/>
      <c r="E31" s="219"/>
      <c r="F31" s="219"/>
      <c r="G31" s="219">
        <v>104</v>
      </c>
      <c r="H31" s="221"/>
      <c r="I31" s="331"/>
      <c r="J31" s="10"/>
      <c r="K31" s="10"/>
      <c r="L31" s="10"/>
      <c r="M31" s="332"/>
      <c r="N31" s="10"/>
      <c r="O31" s="10"/>
      <c r="P31" s="10"/>
      <c r="Q31" s="10"/>
    </row>
    <row r="32" spans="1:17" ht="18" customHeight="1">
      <c r="A32" s="218" t="s">
        <v>854</v>
      </c>
      <c r="B32" s="219"/>
      <c r="C32" s="219"/>
      <c r="D32" s="219"/>
      <c r="E32" s="219"/>
      <c r="F32" s="219"/>
      <c r="G32" s="219">
        <v>11</v>
      </c>
      <c r="H32" s="221"/>
      <c r="I32" s="331"/>
      <c r="J32" s="10"/>
      <c r="K32" s="10"/>
      <c r="L32" s="10"/>
      <c r="M32" s="10"/>
      <c r="N32" s="10"/>
      <c r="O32" s="10"/>
      <c r="P32" s="10"/>
      <c r="Q32" s="10"/>
    </row>
    <row r="33" spans="1:17" ht="18" customHeight="1">
      <c r="A33" s="218" t="s">
        <v>440</v>
      </c>
      <c r="B33" s="216"/>
      <c r="C33" s="216"/>
      <c r="D33" s="216"/>
      <c r="E33" s="216"/>
      <c r="F33" s="216"/>
      <c r="G33" s="219">
        <v>33</v>
      </c>
      <c r="H33" s="217"/>
      <c r="I33" s="331"/>
      <c r="J33" s="10"/>
      <c r="K33" s="10"/>
      <c r="L33" s="10"/>
      <c r="M33" s="10"/>
      <c r="N33" s="10"/>
      <c r="O33" s="10"/>
      <c r="P33" s="10"/>
      <c r="Q33" s="10"/>
    </row>
    <row r="34" spans="1:17" ht="18" customHeight="1">
      <c r="A34" s="218" t="s">
        <v>441</v>
      </c>
      <c r="B34" s="216"/>
      <c r="C34" s="216"/>
      <c r="D34" s="216"/>
      <c r="E34" s="216"/>
      <c r="F34" s="216"/>
      <c r="G34" s="219">
        <v>40</v>
      </c>
      <c r="H34" s="217"/>
      <c r="I34" s="331"/>
      <c r="J34" s="10"/>
      <c r="K34" s="10"/>
      <c r="L34" s="10"/>
      <c r="M34" s="10"/>
      <c r="N34" s="10"/>
      <c r="O34" s="10"/>
      <c r="P34" s="10"/>
      <c r="Q34" s="10"/>
    </row>
    <row r="35" spans="1:17" ht="18" customHeight="1">
      <c r="A35" s="218" t="s">
        <v>442</v>
      </c>
      <c r="B35" s="216"/>
      <c r="C35" s="216"/>
      <c r="D35" s="216"/>
      <c r="E35" s="216"/>
      <c r="F35" s="216"/>
      <c r="G35" s="219">
        <v>60</v>
      </c>
      <c r="H35" s="217"/>
      <c r="I35" s="331"/>
      <c r="J35" s="10"/>
      <c r="K35" s="10"/>
      <c r="L35" s="10"/>
      <c r="M35" s="10"/>
      <c r="N35" s="10"/>
      <c r="O35" s="10"/>
      <c r="P35" s="10"/>
      <c r="Q35" s="10"/>
    </row>
    <row r="36" spans="1:17" ht="18" customHeight="1">
      <c r="A36" s="218" t="s">
        <v>443</v>
      </c>
      <c r="B36" s="216"/>
      <c r="C36" s="216"/>
      <c r="D36" s="216"/>
      <c r="E36" s="216"/>
      <c r="F36" s="216"/>
      <c r="G36" s="219">
        <f>500/G29</f>
        <v>50</v>
      </c>
      <c r="H36" s="217"/>
      <c r="I36" s="331"/>
      <c r="J36" s="10"/>
      <c r="K36" s="10"/>
      <c r="L36" s="10"/>
      <c r="M36" s="10"/>
      <c r="N36" s="10"/>
      <c r="O36" s="10"/>
      <c r="P36" s="10"/>
      <c r="Q36" s="10"/>
    </row>
    <row r="37" spans="1:17" ht="18" customHeight="1">
      <c r="A37" s="222" t="s">
        <v>855</v>
      </c>
      <c r="B37" s="216"/>
      <c r="C37" s="216"/>
      <c r="D37" s="216"/>
      <c r="E37" s="216"/>
      <c r="F37" s="216"/>
      <c r="G37" s="223">
        <f>+((G30-G31-G33-G32)*((G34-(G35/60))/5))-G36</f>
        <v>1642.6</v>
      </c>
      <c r="H37" s="217"/>
      <c r="I37" s="10"/>
      <c r="J37" s="10"/>
      <c r="K37" s="10"/>
      <c r="L37" s="10"/>
      <c r="M37" s="10"/>
      <c r="N37" s="10"/>
      <c r="O37" s="10"/>
      <c r="P37" s="10"/>
      <c r="Q37" s="10"/>
    </row>
    <row r="38" spans="1:17" ht="18" customHeight="1">
      <c r="A38" s="218"/>
      <c r="B38" s="216"/>
      <c r="C38" s="216"/>
      <c r="D38" s="216"/>
      <c r="E38" s="216"/>
      <c r="F38" s="216"/>
      <c r="G38" s="219"/>
      <c r="H38" s="217"/>
      <c r="I38" s="10"/>
      <c r="J38" s="10"/>
      <c r="K38" s="10"/>
      <c r="L38" s="10"/>
      <c r="M38" s="10"/>
      <c r="N38" s="10"/>
      <c r="O38" s="10"/>
      <c r="P38" s="10"/>
      <c r="Q38" s="10"/>
    </row>
    <row r="39" spans="1:17" ht="18" customHeight="1">
      <c r="A39" s="218" t="s">
        <v>444</v>
      </c>
      <c r="B39" s="216"/>
      <c r="C39" s="216"/>
      <c r="D39" s="216"/>
      <c r="E39" s="216"/>
      <c r="F39" s="216"/>
      <c r="G39" s="219">
        <f>100/G29</f>
        <v>10</v>
      </c>
      <c r="H39" s="217"/>
      <c r="I39" s="10"/>
      <c r="J39" s="10"/>
      <c r="K39" s="10"/>
      <c r="L39" s="10"/>
      <c r="M39" s="10"/>
      <c r="N39" s="10"/>
      <c r="O39" s="10"/>
      <c r="P39" s="10"/>
      <c r="Q39" s="10"/>
    </row>
    <row r="40" spans="1:17" ht="18" customHeight="1">
      <c r="A40" s="218" t="s">
        <v>428</v>
      </c>
      <c r="B40" s="216"/>
      <c r="C40" s="216"/>
      <c r="D40" s="216"/>
      <c r="E40" s="216"/>
      <c r="F40" s="216"/>
      <c r="G40" s="219">
        <f>100/G29</f>
        <v>10</v>
      </c>
      <c r="H40" s="217"/>
      <c r="I40" s="10"/>
      <c r="J40" s="10"/>
      <c r="K40" s="10"/>
      <c r="L40" s="10"/>
      <c r="M40" s="10"/>
      <c r="N40" s="10"/>
      <c r="O40" s="10"/>
      <c r="P40" s="10"/>
      <c r="Q40" s="10"/>
    </row>
    <row r="41" spans="1:17" ht="18" customHeight="1">
      <c r="A41" s="218" t="s">
        <v>47</v>
      </c>
      <c r="B41" s="216"/>
      <c r="C41" s="216"/>
      <c r="D41" s="216"/>
      <c r="E41" s="216"/>
      <c r="F41" s="216"/>
      <c r="G41" s="219">
        <f>100/G29</f>
        <v>10</v>
      </c>
      <c r="H41" s="217"/>
      <c r="I41" s="10"/>
      <c r="J41" s="10"/>
      <c r="K41" s="10"/>
      <c r="L41" s="10"/>
      <c r="M41" s="10"/>
      <c r="N41" s="10"/>
      <c r="O41" s="10"/>
      <c r="P41" s="10"/>
      <c r="Q41" s="10"/>
    </row>
    <row r="42" spans="1:17" ht="18" customHeight="1">
      <c r="A42" s="218" t="s">
        <v>445</v>
      </c>
      <c r="B42" s="216"/>
      <c r="C42" s="216"/>
      <c r="D42" s="216"/>
      <c r="E42" s="216"/>
      <c r="F42" s="216"/>
      <c r="G42" s="219">
        <f>100/G29</f>
        <v>10</v>
      </c>
      <c r="H42" s="217"/>
      <c r="I42" s="10"/>
      <c r="J42" s="10"/>
      <c r="K42" s="10"/>
      <c r="L42" s="10"/>
      <c r="M42" s="10"/>
      <c r="N42" s="10"/>
      <c r="O42" s="224"/>
      <c r="P42" s="10"/>
      <c r="Q42" s="10"/>
    </row>
    <row r="43" spans="1:17" ht="18" customHeight="1">
      <c r="A43" s="218" t="s">
        <v>446</v>
      </c>
      <c r="B43" s="216"/>
      <c r="C43" s="216"/>
      <c r="D43" s="216"/>
      <c r="E43" s="216"/>
      <c r="F43" s="216"/>
      <c r="G43" s="219">
        <f>100/G29</f>
        <v>10</v>
      </c>
      <c r="H43" s="217"/>
      <c r="I43" s="10"/>
      <c r="J43" s="10"/>
      <c r="K43" s="10"/>
      <c r="L43" s="10"/>
      <c r="M43" s="10"/>
      <c r="N43" s="10"/>
      <c r="O43" s="10"/>
      <c r="P43" s="10"/>
      <c r="Q43" s="10"/>
    </row>
    <row r="44" spans="1:17" ht="18" customHeight="1">
      <c r="A44" s="218" t="s">
        <v>49</v>
      </c>
      <c r="B44" s="216"/>
      <c r="C44" s="216"/>
      <c r="D44" s="216"/>
      <c r="E44" s="216"/>
      <c r="F44" s="216"/>
      <c r="G44" s="219">
        <f>100/G29</f>
        <v>10</v>
      </c>
      <c r="H44" s="217"/>
      <c r="I44" s="10"/>
      <c r="J44" s="10"/>
      <c r="K44" s="10"/>
      <c r="L44" s="10"/>
      <c r="M44" s="10"/>
      <c r="N44" s="10"/>
      <c r="O44" s="10"/>
      <c r="P44" s="10"/>
      <c r="Q44" s="10"/>
    </row>
    <row r="45" spans="1:17" ht="18" customHeight="1">
      <c r="A45" s="218" t="s">
        <v>447</v>
      </c>
      <c r="B45" s="216"/>
      <c r="C45" s="216"/>
      <c r="D45" s="216"/>
      <c r="E45" s="216"/>
      <c r="F45" s="216"/>
      <c r="G45" s="219">
        <f>100/G29</f>
        <v>10</v>
      </c>
      <c r="H45" s="217"/>
      <c r="I45" s="10"/>
      <c r="J45" s="10"/>
      <c r="K45" s="10"/>
      <c r="L45" s="10"/>
      <c r="M45" s="10"/>
      <c r="N45" s="10"/>
      <c r="O45" s="10"/>
      <c r="P45" s="10"/>
      <c r="Q45" s="10"/>
    </row>
    <row r="46" spans="1:17" ht="18" customHeight="1">
      <c r="A46" s="222" t="s">
        <v>448</v>
      </c>
      <c r="B46" s="216"/>
      <c r="C46" s="216"/>
      <c r="D46" s="216"/>
      <c r="E46" s="216"/>
      <c r="F46" s="216"/>
      <c r="G46" s="225">
        <f>SUM(G39:G45)</f>
        <v>70</v>
      </c>
      <c r="H46" s="217"/>
      <c r="I46" s="10"/>
      <c r="J46" s="10"/>
      <c r="K46" s="10"/>
      <c r="L46" s="10"/>
      <c r="M46" s="10"/>
      <c r="N46" s="10"/>
      <c r="O46" s="10"/>
      <c r="P46" s="10"/>
      <c r="Q46" s="10"/>
    </row>
    <row r="47" spans="1:17" ht="18" customHeight="1">
      <c r="A47" s="218"/>
      <c r="B47" s="219"/>
      <c r="C47" s="219"/>
      <c r="D47" s="216"/>
      <c r="E47" s="216"/>
      <c r="F47" s="216"/>
      <c r="G47" s="216"/>
      <c r="H47" s="217"/>
      <c r="I47" s="10"/>
      <c r="J47" s="10"/>
      <c r="K47" s="10"/>
      <c r="L47" s="10"/>
      <c r="M47" s="10"/>
      <c r="N47" s="10"/>
      <c r="O47" s="10"/>
      <c r="P47" s="10"/>
      <c r="Q47" s="10"/>
    </row>
    <row r="48" spans="1:17" ht="18" customHeight="1">
      <c r="A48" s="226" t="s">
        <v>449</v>
      </c>
      <c r="B48" s="227"/>
      <c r="C48" s="228"/>
      <c r="D48" s="227"/>
      <c r="E48" s="227"/>
      <c r="F48" s="227"/>
      <c r="G48" s="229">
        <f>G46/G37</f>
        <v>4.2615365883355655E-2</v>
      </c>
      <c r="H48" s="230"/>
      <c r="I48" s="10"/>
      <c r="J48" s="10"/>
      <c r="K48" s="10"/>
      <c r="L48" s="10"/>
      <c r="M48" s="10"/>
      <c r="N48" s="10"/>
      <c r="O48" s="10"/>
      <c r="P48" s="10"/>
      <c r="Q48" s="10"/>
    </row>
    <row r="49" spans="4:10" ht="18" customHeight="1"/>
    <row r="59" spans="4:10" hidden="1">
      <c r="D59" s="199">
        <f>+D55+SUM(D56:E58)</f>
        <v>0</v>
      </c>
      <c r="F59" s="199">
        <f>+F55+SUM(F56:G58)</f>
        <v>0</v>
      </c>
      <c r="H59" s="199">
        <f>+H55+SUM(H56:I58)</f>
        <v>0</v>
      </c>
      <c r="J59" s="199">
        <f>+J55+SUM(J56:K58)</f>
        <v>0</v>
      </c>
    </row>
  </sheetData>
  <mergeCells count="21">
    <mergeCell ref="A17:N17"/>
    <mergeCell ref="A18:N18"/>
    <mergeCell ref="A19:N19"/>
    <mergeCell ref="A10:B10"/>
    <mergeCell ref="A11:B11"/>
    <mergeCell ref="A12:B12"/>
    <mergeCell ref="A13:B13"/>
    <mergeCell ref="A14:B14"/>
    <mergeCell ref="A15:N15"/>
    <mergeCell ref="A6:N6"/>
    <mergeCell ref="A8:B9"/>
    <mergeCell ref="C8:E8"/>
    <mergeCell ref="F8:H8"/>
    <mergeCell ref="I8:K8"/>
    <mergeCell ref="L8:N8"/>
    <mergeCell ref="A5:N5"/>
    <mergeCell ref="A1:B2"/>
    <mergeCell ref="D2:G2"/>
    <mergeCell ref="H2:M2"/>
    <mergeCell ref="A3:N3"/>
    <mergeCell ref="A4:N4"/>
  </mergeCells>
  <pageMargins left="0.7" right="0.7" top="0.75" bottom="0.75" header="0.3" footer="0.3"/>
  <pageSetup paperSize="9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64866-F8D2-470B-8F13-B9F6DBD97386}">
  <sheetPr>
    <tabColor rgb="FFFF0000"/>
    <pageSetUpPr fitToPage="1"/>
  </sheetPr>
  <dimension ref="A1:H14"/>
  <sheetViews>
    <sheetView showGridLines="0" zoomScaleNormal="100" workbookViewId="0">
      <selection sqref="A1:L1"/>
    </sheetView>
  </sheetViews>
  <sheetFormatPr defaultColWidth="9.5703125" defaultRowHeight="14.25"/>
  <cols>
    <col min="1" max="2" width="11.5703125" style="199" customWidth="1"/>
    <col min="3" max="8" width="10" style="199" customWidth="1"/>
    <col min="9" max="11" width="9.5703125" style="199" customWidth="1"/>
    <col min="12" max="16384" width="9.5703125" style="199"/>
  </cols>
  <sheetData>
    <row r="1" spans="1:8" ht="24" customHeight="1">
      <c r="A1" s="698"/>
      <c r="B1" s="699"/>
      <c r="C1" s="700" t="s">
        <v>23</v>
      </c>
      <c r="D1" s="700"/>
      <c r="E1" s="700" t="s">
        <v>36</v>
      </c>
      <c r="F1" s="700"/>
      <c r="G1" s="700" t="s">
        <v>26</v>
      </c>
      <c r="H1" s="700"/>
    </row>
    <row r="2" spans="1:8" ht="24" customHeight="1">
      <c r="A2" s="698"/>
      <c r="B2" s="699"/>
      <c r="C2" s="202" t="s">
        <v>14</v>
      </c>
      <c r="D2" s="203" t="s">
        <v>15</v>
      </c>
      <c r="E2" s="202" t="s">
        <v>14</v>
      </c>
      <c r="F2" s="203" t="s">
        <v>15</v>
      </c>
      <c r="G2" s="202" t="s">
        <v>14</v>
      </c>
      <c r="H2" s="203" t="s">
        <v>15</v>
      </c>
    </row>
    <row r="3" spans="1:8" ht="24" customHeight="1">
      <c r="A3" s="703" t="s">
        <v>40</v>
      </c>
      <c r="B3" s="704"/>
      <c r="C3" s="231" t="str">
        <f>+'feedback assenze'!F11</f>
        <v>0</v>
      </c>
      <c r="D3" s="232" t="str">
        <f>+'feedback assenze'!G11</f>
        <v>0</v>
      </c>
      <c r="E3" s="231" t="str">
        <f>+'feedback assenze'!I11</f>
        <v>0</v>
      </c>
      <c r="F3" s="232" t="str">
        <f>+'feedback assenze'!J11</f>
        <v>0</v>
      </c>
      <c r="G3" s="231" t="str">
        <f>+'feedback assenze'!L11</f>
        <v>0</v>
      </c>
      <c r="H3" s="232" t="str">
        <f>+'feedback assenze'!M11</f>
        <v>0</v>
      </c>
    </row>
    <row r="4" spans="1:8" ht="24" customHeight="1">
      <c r="A4" s="703" t="s">
        <v>41</v>
      </c>
      <c r="B4" s="704"/>
      <c r="C4" s="231" t="str">
        <f>+'feedback assenze'!F12</f>
        <v>0</v>
      </c>
      <c r="D4" s="232" t="str">
        <f>+'feedback assenze'!G12</f>
        <v>0</v>
      </c>
      <c r="E4" s="231" t="str">
        <f>+'feedback assenze'!I12</f>
        <v>0</v>
      </c>
      <c r="F4" s="232" t="str">
        <f>+'feedback assenze'!J12</f>
        <v>0</v>
      </c>
      <c r="G4" s="231" t="str">
        <f>+'feedback assenze'!L12</f>
        <v>0</v>
      </c>
      <c r="H4" s="232" t="str">
        <f>+'feedback assenze'!M12</f>
        <v>0</v>
      </c>
    </row>
    <row r="5" spans="1:8" ht="24" customHeight="1">
      <c r="A5" s="703" t="s">
        <v>42</v>
      </c>
      <c r="B5" s="704"/>
      <c r="C5" s="231" t="str">
        <f>+'feedback assenze'!F13</f>
        <v>0</v>
      </c>
      <c r="D5" s="232" t="str">
        <f>+'feedback assenze'!G13</f>
        <v>0</v>
      </c>
      <c r="E5" s="231" t="str">
        <f>+'feedback assenze'!I13</f>
        <v>0</v>
      </c>
      <c r="F5" s="232" t="str">
        <f>+'feedback assenze'!J13</f>
        <v>0</v>
      </c>
      <c r="G5" s="231" t="str">
        <f>+'feedback assenze'!L13</f>
        <v>0</v>
      </c>
      <c r="H5" s="232" t="str">
        <f>+'feedback assenze'!M13</f>
        <v>0</v>
      </c>
    </row>
    <row r="6" spans="1:8" ht="24" customHeight="1">
      <c r="A6" s="705" t="s">
        <v>58</v>
      </c>
      <c r="B6" s="706"/>
      <c r="C6" s="517" t="str">
        <f>+'feedback assenze'!F14</f>
        <v>0</v>
      </c>
      <c r="D6" s="517" t="str">
        <f>+'feedback assenze'!G14</f>
        <v>0</v>
      </c>
      <c r="E6" s="517" t="str">
        <f>+'feedback assenze'!I14</f>
        <v>0</v>
      </c>
      <c r="F6" s="517" t="str">
        <f>+'feedback assenze'!J14</f>
        <v>0</v>
      </c>
      <c r="G6" s="517" t="str">
        <f>+'feedback assenze'!L14</f>
        <v>0</v>
      </c>
      <c r="H6" s="517" t="str">
        <f>+'feedback assenze'!M14</f>
        <v>0</v>
      </c>
    </row>
    <row r="7" spans="1:8" ht="18" customHeight="1"/>
    <row r="8" spans="1:8">
      <c r="A8" s="692" t="s">
        <v>1100</v>
      </c>
      <c r="B8" s="692"/>
      <c r="C8" s="692"/>
    </row>
    <row r="9" spans="1:8">
      <c r="A9" s="692" t="s">
        <v>23</v>
      </c>
      <c r="B9" s="518" t="s">
        <v>14</v>
      </c>
      <c r="C9" s="519">
        <v>0.03</v>
      </c>
    </row>
    <row r="10" spans="1:8">
      <c r="A10" s="692"/>
      <c r="B10" s="520" t="s">
        <v>15</v>
      </c>
      <c r="C10" s="521">
        <v>0.05</v>
      </c>
    </row>
    <row r="11" spans="1:8">
      <c r="A11" s="692" t="s">
        <v>24</v>
      </c>
      <c r="B11" s="518" t="s">
        <v>14</v>
      </c>
      <c r="C11" s="519">
        <v>7.0000000000000007E-2</v>
      </c>
    </row>
    <row r="12" spans="1:8">
      <c r="A12" s="692"/>
      <c r="B12" s="520" t="s">
        <v>15</v>
      </c>
      <c r="C12" s="521">
        <v>0.09</v>
      </c>
    </row>
    <row r="13" spans="1:8">
      <c r="A13" s="692" t="s">
        <v>26</v>
      </c>
      <c r="B13" s="518" t="s">
        <v>14</v>
      </c>
      <c r="C13" s="519">
        <v>0.12</v>
      </c>
    </row>
    <row r="14" spans="1:8">
      <c r="A14" s="692"/>
      <c r="B14" s="520" t="s">
        <v>15</v>
      </c>
      <c r="C14" s="521">
        <v>0.15</v>
      </c>
    </row>
  </sheetData>
  <mergeCells count="12">
    <mergeCell ref="A13:A14"/>
    <mergeCell ref="A1:B2"/>
    <mergeCell ref="C1:D1"/>
    <mergeCell ref="E1:F1"/>
    <mergeCell ref="G1:H1"/>
    <mergeCell ref="A3:B3"/>
    <mergeCell ref="A4:B4"/>
    <mergeCell ref="A5:B5"/>
    <mergeCell ref="A6:B6"/>
    <mergeCell ref="A8:C8"/>
    <mergeCell ref="A9:A10"/>
    <mergeCell ref="A11:A12"/>
  </mergeCells>
  <conditionalFormatting sqref="C6">
    <cfRule type="expression" dxfId="5" priority="1">
      <formula>$C$6&gt;$C$9</formula>
    </cfRule>
  </conditionalFormatting>
  <conditionalFormatting sqref="D6">
    <cfRule type="expression" dxfId="4" priority="2">
      <formula>$D$6&gt;$C$10</formula>
    </cfRule>
  </conditionalFormatting>
  <conditionalFormatting sqref="E6">
    <cfRule type="expression" dxfId="3" priority="3">
      <formula>$E$6&gt;$C$11</formula>
    </cfRule>
  </conditionalFormatting>
  <conditionalFormatting sqref="F6">
    <cfRule type="expression" dxfId="2" priority="4">
      <formula>$F$6&gt;$C$12</formula>
    </cfRule>
  </conditionalFormatting>
  <conditionalFormatting sqref="G6">
    <cfRule type="expression" dxfId="1" priority="5">
      <formula>$G$6&gt;$C$13</formula>
    </cfRule>
  </conditionalFormatting>
  <conditionalFormatting sqref="H6">
    <cfRule type="expression" dxfId="0" priority="6">
      <formula>$H$6&gt;$C$14</formula>
    </cfRule>
  </conditionalFormatting>
  <pageMargins left="0.7" right="0.7" top="0.75" bottom="0.75" header="0.3" footer="0.3"/>
  <pageSetup paperSize="9" scale="9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4"/>
  <dimension ref="A1:E82"/>
  <sheetViews>
    <sheetView workbookViewId="0">
      <selection activeCell="DF20" sqref="DF19:DF20"/>
    </sheetView>
  </sheetViews>
  <sheetFormatPr defaultColWidth="9.140625" defaultRowHeight="15"/>
  <cols>
    <col min="2" max="2" width="53.85546875" customWidth="1"/>
    <col min="4" max="4" width="1.85546875" customWidth="1"/>
  </cols>
  <sheetData>
    <row r="1" spans="1:5">
      <c r="A1" s="708" t="s">
        <v>62</v>
      </c>
      <c r="B1" s="709"/>
      <c r="C1" s="709"/>
      <c r="E1" s="367" t="s">
        <v>591</v>
      </c>
    </row>
    <row r="2" spans="1:5">
      <c r="A2" s="1">
        <v>1</v>
      </c>
      <c r="B2" s="2" t="s">
        <v>63</v>
      </c>
      <c r="C2" s="1">
        <v>0</v>
      </c>
      <c r="E2" s="367"/>
    </row>
    <row r="3" spans="1:5">
      <c r="A3" s="1">
        <v>2</v>
      </c>
      <c r="B3" s="1" t="s">
        <v>64</v>
      </c>
      <c r="C3" s="1">
        <v>100</v>
      </c>
      <c r="E3" s="367" t="s">
        <v>498</v>
      </c>
    </row>
    <row r="4" spans="1:5">
      <c r="A4" s="1">
        <v>3</v>
      </c>
      <c r="B4" s="1" t="s">
        <v>108</v>
      </c>
      <c r="C4" s="1">
        <v>1580</v>
      </c>
      <c r="E4" s="367"/>
    </row>
    <row r="5" spans="1:5">
      <c r="A5" s="1">
        <v>4</v>
      </c>
      <c r="B5" s="1" t="s">
        <v>117</v>
      </c>
      <c r="C5" s="1">
        <v>1800</v>
      </c>
      <c r="E5" s="367" t="s">
        <v>515</v>
      </c>
    </row>
    <row r="6" spans="1:5">
      <c r="A6" s="1">
        <v>5</v>
      </c>
      <c r="B6" s="1" t="s">
        <v>133</v>
      </c>
      <c r="C6" s="1">
        <v>3010</v>
      </c>
      <c r="E6" s="367" t="s">
        <v>545</v>
      </c>
    </row>
    <row r="7" spans="1:5">
      <c r="A7" s="1">
        <v>6</v>
      </c>
      <c r="B7" s="1" t="s">
        <v>119</v>
      </c>
      <c r="C7" s="1">
        <v>2020</v>
      </c>
      <c r="E7" s="367" t="s">
        <v>517</v>
      </c>
    </row>
    <row r="8" spans="1:5">
      <c r="A8" s="1">
        <v>7</v>
      </c>
      <c r="B8" s="1" t="s">
        <v>118</v>
      </c>
      <c r="C8" s="1">
        <v>2010</v>
      </c>
      <c r="E8" s="367" t="s">
        <v>516</v>
      </c>
    </row>
    <row r="9" spans="1:5">
      <c r="A9" s="1">
        <v>8</v>
      </c>
      <c r="B9" s="1" t="s">
        <v>122</v>
      </c>
      <c r="C9" s="1">
        <v>2300</v>
      </c>
      <c r="E9" s="367" t="s">
        <v>518</v>
      </c>
    </row>
    <row r="10" spans="1:5">
      <c r="A10" s="1">
        <v>9</v>
      </c>
      <c r="B10" s="1" t="s">
        <v>123</v>
      </c>
      <c r="C10" s="1">
        <v>2400</v>
      </c>
      <c r="E10" s="367" t="s">
        <v>544</v>
      </c>
    </row>
    <row r="11" spans="1:5">
      <c r="A11" s="1">
        <v>10</v>
      </c>
      <c r="B11" s="1" t="s">
        <v>68</v>
      </c>
      <c r="C11" s="1">
        <v>302</v>
      </c>
      <c r="E11" s="367" t="s">
        <v>493</v>
      </c>
    </row>
    <row r="12" spans="1:5">
      <c r="A12" s="1">
        <v>11</v>
      </c>
      <c r="B12" s="1" t="s">
        <v>109</v>
      </c>
      <c r="C12" s="1">
        <v>1581</v>
      </c>
      <c r="E12" s="367"/>
    </row>
    <row r="13" spans="1:5">
      <c r="A13" s="1">
        <v>12</v>
      </c>
      <c r="B13" s="1" t="s">
        <v>78</v>
      </c>
      <c r="C13" s="1">
        <v>501</v>
      </c>
      <c r="E13" s="367" t="s">
        <v>531</v>
      </c>
    </row>
    <row r="14" spans="1:5">
      <c r="A14" s="1">
        <v>13</v>
      </c>
      <c r="B14" s="1" t="s">
        <v>76</v>
      </c>
      <c r="C14" s="1">
        <v>402</v>
      </c>
      <c r="E14" s="367" t="s">
        <v>529</v>
      </c>
    </row>
    <row r="15" spans="1:5">
      <c r="A15" s="1">
        <v>14</v>
      </c>
      <c r="B15" s="1" t="s">
        <v>581</v>
      </c>
      <c r="C15" s="1">
        <v>601</v>
      </c>
      <c r="E15" s="367" t="s">
        <v>500</v>
      </c>
    </row>
    <row r="16" spans="1:5">
      <c r="A16" s="1">
        <v>15</v>
      </c>
      <c r="B16" s="1" t="s">
        <v>92</v>
      </c>
      <c r="C16" s="1">
        <v>607</v>
      </c>
      <c r="E16" s="367" t="s">
        <v>504</v>
      </c>
    </row>
    <row r="17" spans="1:5">
      <c r="A17" s="1">
        <v>16</v>
      </c>
      <c r="B17" s="1" t="s">
        <v>113</v>
      </c>
      <c r="C17" s="1">
        <v>1585</v>
      </c>
      <c r="E17" s="367"/>
    </row>
    <row r="18" spans="1:5">
      <c r="A18" s="1">
        <v>17</v>
      </c>
      <c r="B18" s="1" t="s">
        <v>135</v>
      </c>
      <c r="C18" s="1">
        <v>3030</v>
      </c>
      <c r="E18" s="367" t="s">
        <v>547</v>
      </c>
    </row>
    <row r="19" spans="1:5">
      <c r="A19" s="1">
        <v>18</v>
      </c>
      <c r="B19" s="1" t="s">
        <v>91</v>
      </c>
      <c r="C19" s="1">
        <v>604</v>
      </c>
      <c r="E19" s="367" t="s">
        <v>526</v>
      </c>
    </row>
    <row r="20" spans="1:5">
      <c r="A20" s="1">
        <v>19</v>
      </c>
      <c r="B20" s="1" t="s">
        <v>107</v>
      </c>
      <c r="C20" s="1">
        <v>1570</v>
      </c>
      <c r="E20" s="367"/>
    </row>
    <row r="21" spans="1:5">
      <c r="A21" s="1">
        <v>20</v>
      </c>
      <c r="B21" s="1" t="s">
        <v>126</v>
      </c>
      <c r="C21" s="1">
        <v>2660</v>
      </c>
      <c r="E21" s="367"/>
    </row>
    <row r="22" spans="1:5">
      <c r="A22" s="1">
        <v>21</v>
      </c>
      <c r="B22" s="1" t="s">
        <v>89</v>
      </c>
      <c r="C22" s="1">
        <v>514</v>
      </c>
      <c r="E22" s="367" t="s">
        <v>535</v>
      </c>
    </row>
    <row r="23" spans="1:5">
      <c r="A23" s="1">
        <v>22</v>
      </c>
      <c r="B23" s="1" t="s">
        <v>95</v>
      </c>
      <c r="C23" s="1">
        <v>700</v>
      </c>
      <c r="E23" s="367" t="s">
        <v>502</v>
      </c>
    </row>
    <row r="24" spans="1:5">
      <c r="A24" s="1">
        <v>23</v>
      </c>
      <c r="B24" s="1" t="s">
        <v>87</v>
      </c>
      <c r="C24" s="1">
        <v>512</v>
      </c>
      <c r="E24" s="367"/>
    </row>
    <row r="25" spans="1:5">
      <c r="A25" s="1">
        <v>24</v>
      </c>
      <c r="B25" s="1" t="s">
        <v>86</v>
      </c>
      <c r="C25" s="1">
        <v>511</v>
      </c>
      <c r="E25" s="367" t="s">
        <v>551</v>
      </c>
    </row>
    <row r="26" spans="1:5">
      <c r="A26" s="1">
        <v>25</v>
      </c>
      <c r="B26" s="1" t="s">
        <v>85</v>
      </c>
      <c r="C26" s="1">
        <v>510</v>
      </c>
      <c r="E26" s="367" t="s">
        <v>552</v>
      </c>
    </row>
    <row r="27" spans="1:5">
      <c r="A27" s="1">
        <v>26</v>
      </c>
      <c r="B27" s="1" t="s">
        <v>73</v>
      </c>
      <c r="C27" s="1">
        <v>309</v>
      </c>
      <c r="E27" s="367" t="s">
        <v>527</v>
      </c>
    </row>
    <row r="28" spans="1:5">
      <c r="A28" s="1">
        <v>27</v>
      </c>
      <c r="B28" s="1" t="s">
        <v>82</v>
      </c>
      <c r="C28" s="1">
        <v>507</v>
      </c>
      <c r="E28" s="367" t="s">
        <v>542</v>
      </c>
    </row>
    <row r="29" spans="1:5">
      <c r="A29" s="1">
        <v>28</v>
      </c>
      <c r="B29" s="1" t="s">
        <v>99</v>
      </c>
      <c r="C29" s="1">
        <v>1100</v>
      </c>
      <c r="E29" s="367" t="s">
        <v>509</v>
      </c>
    </row>
    <row r="30" spans="1:5">
      <c r="A30" s="1">
        <v>29</v>
      </c>
      <c r="B30" s="1" t="s">
        <v>90</v>
      </c>
      <c r="C30" s="1">
        <v>515</v>
      </c>
      <c r="E30" s="367" t="s">
        <v>534</v>
      </c>
    </row>
    <row r="31" spans="1:5">
      <c r="A31" s="1">
        <v>30</v>
      </c>
      <c r="B31" s="1" t="s">
        <v>103</v>
      </c>
      <c r="C31" s="1">
        <v>1520</v>
      </c>
      <c r="E31" s="367" t="s">
        <v>513</v>
      </c>
    </row>
    <row r="32" spans="1:5">
      <c r="A32" s="1">
        <v>31</v>
      </c>
      <c r="B32" s="1" t="s">
        <v>94</v>
      </c>
      <c r="C32" s="1">
        <v>611</v>
      </c>
      <c r="E32" s="367" t="s">
        <v>501</v>
      </c>
    </row>
    <row r="33" spans="1:5">
      <c r="A33" s="1">
        <v>32</v>
      </c>
      <c r="B33" s="1" t="s">
        <v>79</v>
      </c>
      <c r="C33" s="1">
        <v>502</v>
      </c>
      <c r="E33" s="367" t="s">
        <v>532</v>
      </c>
    </row>
    <row r="34" spans="1:5">
      <c r="A34" s="1">
        <v>33</v>
      </c>
      <c r="B34" s="1" t="s">
        <v>102</v>
      </c>
      <c r="C34" s="1">
        <v>1510</v>
      </c>
      <c r="E34" s="367" t="s">
        <v>512</v>
      </c>
    </row>
    <row r="35" spans="1:5">
      <c r="A35" s="1">
        <v>34</v>
      </c>
      <c r="B35" s="1" t="s">
        <v>120</v>
      </c>
      <c r="C35" s="1">
        <v>2100</v>
      </c>
      <c r="E35" s="367"/>
    </row>
    <row r="36" spans="1:5">
      <c r="A36" s="1">
        <v>35</v>
      </c>
      <c r="B36" s="1" t="s">
        <v>83</v>
      </c>
      <c r="C36" s="1">
        <v>508</v>
      </c>
      <c r="E36" s="367" t="s">
        <v>541</v>
      </c>
    </row>
    <row r="37" spans="1:5">
      <c r="A37" s="1">
        <v>36</v>
      </c>
      <c r="B37" s="1" t="s">
        <v>84</v>
      </c>
      <c r="C37" s="1">
        <v>509</v>
      </c>
      <c r="E37" s="367" t="s">
        <v>536</v>
      </c>
    </row>
    <row r="38" spans="1:5">
      <c r="A38" s="1">
        <v>37</v>
      </c>
      <c r="B38" s="1" t="s">
        <v>129</v>
      </c>
      <c r="C38" s="1">
        <v>2850</v>
      </c>
      <c r="E38" s="367" t="s">
        <v>539</v>
      </c>
    </row>
    <row r="39" spans="1:5">
      <c r="A39" s="1">
        <v>38</v>
      </c>
      <c r="B39" s="1" t="s">
        <v>127</v>
      </c>
      <c r="C39" s="1">
        <v>2700</v>
      </c>
      <c r="E39" s="367" t="s">
        <v>538</v>
      </c>
    </row>
    <row r="40" spans="1:5">
      <c r="A40" s="1">
        <v>39</v>
      </c>
      <c r="B40" s="1" t="s">
        <v>134</v>
      </c>
      <c r="C40" s="1">
        <v>3020</v>
      </c>
      <c r="E40" s="367" t="s">
        <v>546</v>
      </c>
    </row>
    <row r="41" spans="1:5">
      <c r="A41" s="1">
        <v>40</v>
      </c>
      <c r="B41" s="1" t="s">
        <v>137</v>
      </c>
      <c r="C41" s="1">
        <v>3050</v>
      </c>
      <c r="E41" s="367" t="s">
        <v>524</v>
      </c>
    </row>
    <row r="42" spans="1:5">
      <c r="A42" s="1">
        <v>41</v>
      </c>
      <c r="B42" s="1" t="s">
        <v>96</v>
      </c>
      <c r="C42" s="1">
        <v>800</v>
      </c>
      <c r="E42" s="367" t="s">
        <v>503</v>
      </c>
    </row>
    <row r="43" spans="1:5">
      <c r="A43" s="1">
        <v>42</v>
      </c>
      <c r="B43" s="1" t="s">
        <v>77</v>
      </c>
      <c r="C43" s="1">
        <v>403</v>
      </c>
      <c r="E43" s="367" t="s">
        <v>530</v>
      </c>
    </row>
    <row r="44" spans="1:5">
      <c r="A44" s="1">
        <v>43</v>
      </c>
      <c r="B44" s="1" t="s">
        <v>74</v>
      </c>
      <c r="C44" s="1">
        <v>310</v>
      </c>
      <c r="E44" s="367" t="s">
        <v>497</v>
      </c>
    </row>
    <row r="45" spans="1:5">
      <c r="A45" s="1">
        <v>44</v>
      </c>
      <c r="B45" s="1" t="s">
        <v>75</v>
      </c>
      <c r="C45" s="1">
        <v>401</v>
      </c>
      <c r="E45" s="367" t="s">
        <v>528</v>
      </c>
    </row>
    <row r="46" spans="1:5">
      <c r="A46" s="1">
        <v>45</v>
      </c>
      <c r="B46" s="1" t="s">
        <v>101</v>
      </c>
      <c r="C46" s="1">
        <v>1400</v>
      </c>
      <c r="E46" s="367" t="s">
        <v>511</v>
      </c>
    </row>
    <row r="47" spans="1:5">
      <c r="A47" s="1">
        <v>46</v>
      </c>
      <c r="B47" s="1" t="s">
        <v>65</v>
      </c>
      <c r="C47" s="1">
        <v>200</v>
      </c>
      <c r="E47" s="367" t="s">
        <v>490</v>
      </c>
    </row>
    <row r="48" spans="1:5">
      <c r="A48" s="1">
        <v>47</v>
      </c>
      <c r="B48" s="1" t="s">
        <v>112</v>
      </c>
      <c r="C48" s="1">
        <v>1584</v>
      </c>
      <c r="E48" s="367"/>
    </row>
    <row r="49" spans="1:5">
      <c r="A49" s="1">
        <v>48</v>
      </c>
      <c r="B49" s="1" t="s">
        <v>97</v>
      </c>
      <c r="C49" s="1">
        <v>900</v>
      </c>
      <c r="E49" s="367" t="s">
        <v>507</v>
      </c>
    </row>
    <row r="50" spans="1:5">
      <c r="A50" s="1">
        <v>49</v>
      </c>
      <c r="B50" s="1" t="s">
        <v>111</v>
      </c>
      <c r="C50" s="1">
        <v>1583</v>
      </c>
      <c r="E50" s="367"/>
    </row>
    <row r="51" spans="1:5">
      <c r="A51" s="1">
        <v>50</v>
      </c>
      <c r="B51" s="1" t="s">
        <v>104</v>
      </c>
      <c r="C51" s="1">
        <v>1530</v>
      </c>
      <c r="E51" s="367"/>
    </row>
    <row r="52" spans="1:5">
      <c r="A52" s="1">
        <v>51</v>
      </c>
      <c r="B52" s="1" t="s">
        <v>105</v>
      </c>
      <c r="C52" s="1">
        <v>1550</v>
      </c>
      <c r="E52" s="367"/>
    </row>
    <row r="53" spans="1:5">
      <c r="A53" s="1">
        <v>52</v>
      </c>
      <c r="B53" s="1" t="s">
        <v>72</v>
      </c>
      <c r="C53" s="1">
        <v>308</v>
      </c>
      <c r="E53" s="367" t="s">
        <v>496</v>
      </c>
    </row>
    <row r="54" spans="1:5">
      <c r="A54" s="1">
        <v>53</v>
      </c>
      <c r="B54" s="1" t="s">
        <v>71</v>
      </c>
      <c r="C54" s="1">
        <v>306</v>
      </c>
      <c r="E54" s="367" t="s">
        <v>494</v>
      </c>
    </row>
    <row r="55" spans="1:5">
      <c r="A55" s="1">
        <v>54</v>
      </c>
      <c r="B55" s="1" t="s">
        <v>66</v>
      </c>
      <c r="C55" s="1">
        <v>204</v>
      </c>
      <c r="E55" s="367" t="s">
        <v>491</v>
      </c>
    </row>
    <row r="56" spans="1:5">
      <c r="A56" s="1">
        <v>55</v>
      </c>
      <c r="B56" s="1" t="s">
        <v>132</v>
      </c>
      <c r="C56" s="1">
        <v>3001</v>
      </c>
      <c r="E56" s="367" t="s">
        <v>523</v>
      </c>
    </row>
    <row r="57" spans="1:5">
      <c r="A57" s="1">
        <v>56</v>
      </c>
      <c r="B57" s="1" t="s">
        <v>131</v>
      </c>
      <c r="C57" s="1">
        <v>3000</v>
      </c>
      <c r="E57" s="367" t="s">
        <v>522</v>
      </c>
    </row>
    <row r="58" spans="1:5">
      <c r="A58" s="1">
        <v>57</v>
      </c>
      <c r="B58" s="1" t="s">
        <v>69</v>
      </c>
      <c r="C58" s="1">
        <v>303</v>
      </c>
      <c r="E58" s="367" t="s">
        <v>494</v>
      </c>
    </row>
    <row r="59" spans="1:5">
      <c r="A59" s="1">
        <v>58</v>
      </c>
      <c r="B59" s="1" t="s">
        <v>70</v>
      </c>
      <c r="C59" s="1">
        <v>304</v>
      </c>
      <c r="E59" s="367" t="s">
        <v>495</v>
      </c>
    </row>
    <row r="60" spans="1:5">
      <c r="A60" s="1">
        <v>59</v>
      </c>
      <c r="B60" s="1" t="s">
        <v>580</v>
      </c>
      <c r="C60" s="1">
        <v>102</v>
      </c>
      <c r="E60" s="367" t="s">
        <v>499</v>
      </c>
    </row>
    <row r="61" spans="1:5">
      <c r="A61" s="1">
        <v>60</v>
      </c>
      <c r="B61" s="1" t="s">
        <v>98</v>
      </c>
      <c r="C61" s="1">
        <v>1000</v>
      </c>
      <c r="E61" s="367" t="s">
        <v>508</v>
      </c>
    </row>
    <row r="62" spans="1:5">
      <c r="A62" s="1">
        <v>61</v>
      </c>
      <c r="B62" s="1" t="s">
        <v>582</v>
      </c>
      <c r="C62" s="1">
        <v>610</v>
      </c>
      <c r="E62" s="367" t="s">
        <v>506</v>
      </c>
    </row>
    <row r="63" spans="1:5">
      <c r="A63" s="1">
        <v>62</v>
      </c>
      <c r="B63" s="1" t="s">
        <v>138</v>
      </c>
      <c r="C63" s="1">
        <v>3060</v>
      </c>
      <c r="E63" s="367" t="s">
        <v>549</v>
      </c>
    </row>
    <row r="64" spans="1:5">
      <c r="A64" s="1">
        <v>63</v>
      </c>
      <c r="B64" s="1" t="s">
        <v>121</v>
      </c>
      <c r="C64" s="1">
        <v>2200</v>
      </c>
      <c r="E64" s="367"/>
    </row>
    <row r="65" spans="1:5">
      <c r="A65" s="1">
        <v>64</v>
      </c>
      <c r="B65" s="1" t="s">
        <v>106</v>
      </c>
      <c r="C65" s="1">
        <v>1560</v>
      </c>
      <c r="E65" s="367"/>
    </row>
    <row r="66" spans="1:5">
      <c r="A66" s="1">
        <v>65</v>
      </c>
      <c r="B66" s="1" t="s">
        <v>125</v>
      </c>
      <c r="C66" s="1">
        <v>2600</v>
      </c>
      <c r="E66" s="367" t="s">
        <v>520</v>
      </c>
    </row>
    <row r="67" spans="1:5">
      <c r="A67" s="1">
        <v>66</v>
      </c>
      <c r="B67" s="1" t="s">
        <v>124</v>
      </c>
      <c r="C67" s="1">
        <v>2500</v>
      </c>
      <c r="E67" s="367" t="s">
        <v>519</v>
      </c>
    </row>
    <row r="68" spans="1:5">
      <c r="A68" s="1">
        <v>67</v>
      </c>
      <c r="B68" s="1" t="s">
        <v>115</v>
      </c>
      <c r="C68" s="1">
        <v>1590</v>
      </c>
      <c r="E68" s="367" t="s">
        <v>514</v>
      </c>
    </row>
    <row r="69" spans="1:5">
      <c r="A69" s="1">
        <v>68</v>
      </c>
      <c r="B69" s="1" t="s">
        <v>116</v>
      </c>
      <c r="C69" s="1">
        <v>1700</v>
      </c>
      <c r="E69" s="367"/>
    </row>
    <row r="70" spans="1:5">
      <c r="A70" s="1">
        <v>69</v>
      </c>
      <c r="B70" s="1" t="s">
        <v>100</v>
      </c>
      <c r="C70" s="1">
        <v>1300</v>
      </c>
      <c r="E70" s="367" t="s">
        <v>510</v>
      </c>
    </row>
    <row r="71" spans="1:5">
      <c r="A71" s="1">
        <v>70</v>
      </c>
      <c r="B71" s="1" t="s">
        <v>110</v>
      </c>
      <c r="C71" s="1">
        <v>1582</v>
      </c>
      <c r="E71" s="367" t="s">
        <v>525</v>
      </c>
    </row>
    <row r="72" spans="1:5">
      <c r="A72" s="1">
        <v>71</v>
      </c>
      <c r="B72" s="1" t="s">
        <v>583</v>
      </c>
      <c r="C72" s="1">
        <v>2650</v>
      </c>
      <c r="E72" s="367" t="s">
        <v>537</v>
      </c>
    </row>
    <row r="73" spans="1:5">
      <c r="A73" s="1">
        <v>72</v>
      </c>
      <c r="B73" s="1" t="s">
        <v>136</v>
      </c>
      <c r="C73" s="1">
        <v>3040</v>
      </c>
      <c r="E73" s="367" t="s">
        <v>548</v>
      </c>
    </row>
    <row r="74" spans="1:5">
      <c r="A74" s="1">
        <v>73</v>
      </c>
      <c r="B74" s="1" t="s">
        <v>88</v>
      </c>
      <c r="C74" s="1">
        <v>513</v>
      </c>
      <c r="E74" s="367" t="s">
        <v>550</v>
      </c>
    </row>
    <row r="75" spans="1:5">
      <c r="A75" s="1">
        <v>74</v>
      </c>
      <c r="B75" s="1" t="s">
        <v>130</v>
      </c>
      <c r="C75" s="1">
        <v>2950</v>
      </c>
      <c r="E75" s="367" t="s">
        <v>521</v>
      </c>
    </row>
    <row r="76" spans="1:5">
      <c r="A76" s="1">
        <v>75</v>
      </c>
      <c r="B76" s="1" t="s">
        <v>128</v>
      </c>
      <c r="C76" s="1">
        <v>2800</v>
      </c>
      <c r="E76" s="367" t="s">
        <v>540</v>
      </c>
    </row>
    <row r="77" spans="1:5">
      <c r="A77" s="1">
        <v>76</v>
      </c>
      <c r="B77" s="1" t="s">
        <v>67</v>
      </c>
      <c r="C77" s="1">
        <v>300</v>
      </c>
      <c r="E77" s="367" t="s">
        <v>492</v>
      </c>
    </row>
    <row r="78" spans="1:5">
      <c r="A78" s="1">
        <v>77</v>
      </c>
      <c r="B78" s="1" t="s">
        <v>80</v>
      </c>
      <c r="C78" s="1">
        <v>504</v>
      </c>
      <c r="E78" s="367" t="s">
        <v>533</v>
      </c>
    </row>
    <row r="79" spans="1:5">
      <c r="A79" s="1">
        <v>78</v>
      </c>
      <c r="B79" s="1" t="s">
        <v>114</v>
      </c>
      <c r="C79" s="1">
        <v>1586</v>
      </c>
      <c r="E79" s="367"/>
    </row>
    <row r="80" spans="1:5">
      <c r="A80" s="1">
        <v>79</v>
      </c>
      <c r="B80" s="1" t="s">
        <v>93</v>
      </c>
      <c r="C80" s="1">
        <v>608</v>
      </c>
      <c r="E80" s="367" t="s">
        <v>505</v>
      </c>
    </row>
    <row r="81" spans="1:5">
      <c r="A81" s="1">
        <v>80</v>
      </c>
      <c r="B81" s="1" t="s">
        <v>81</v>
      </c>
      <c r="C81" s="1">
        <v>505</v>
      </c>
      <c r="E81" s="367" t="s">
        <v>543</v>
      </c>
    </row>
    <row r="82" spans="1:5">
      <c r="A82" s="1">
        <v>81</v>
      </c>
      <c r="B82" s="1" t="s">
        <v>139</v>
      </c>
      <c r="C82" s="1">
        <v>3100</v>
      </c>
      <c r="E82" s="367"/>
    </row>
  </sheetData>
  <mergeCells count="1">
    <mergeCell ref="A1:C1"/>
  </mergeCells>
  <printOptions horizontalCentered="1"/>
  <pageMargins left="0.11811023622047245" right="0" top="0.74803149606299213" bottom="0.35433070866141736" header="0.31496062992125984" footer="0.11811023622047245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6C214-0B91-4AC6-8BF0-69BED74743F1}">
  <sheetPr codeName="Foglio2"/>
  <dimension ref="A1:C89"/>
  <sheetViews>
    <sheetView zoomScale="135" workbookViewId="0">
      <selection activeCell="DF20" sqref="DF19:DF20"/>
    </sheetView>
  </sheetViews>
  <sheetFormatPr defaultColWidth="8.85546875" defaultRowHeight="12.75"/>
  <cols>
    <col min="1" max="1" width="4.42578125" style="21" customWidth="1"/>
    <col min="2" max="2" width="76.42578125" style="14" customWidth="1"/>
    <col min="3" max="3" width="6.5703125" style="18" customWidth="1"/>
    <col min="4" max="16384" width="8.85546875" style="14"/>
  </cols>
  <sheetData>
    <row r="1" spans="1:3" ht="38.25">
      <c r="A1" s="19" t="s">
        <v>421</v>
      </c>
      <c r="B1" s="16" t="s">
        <v>390</v>
      </c>
      <c r="C1" s="16" t="s">
        <v>389</v>
      </c>
    </row>
    <row r="2" spans="1:3">
      <c r="A2" s="20">
        <v>1</v>
      </c>
      <c r="B2" s="17" t="s">
        <v>848</v>
      </c>
      <c r="C2" s="360">
        <v>0</v>
      </c>
    </row>
    <row r="3" spans="1:3">
      <c r="A3" s="20">
        <v>2</v>
      </c>
      <c r="B3" s="15" t="s">
        <v>859</v>
      </c>
      <c r="C3" s="360" t="s">
        <v>592</v>
      </c>
    </row>
    <row r="4" spans="1:3">
      <c r="A4" s="20">
        <v>3</v>
      </c>
      <c r="B4" s="15" t="s">
        <v>860</v>
      </c>
      <c r="C4" s="360" t="s">
        <v>593</v>
      </c>
    </row>
    <row r="5" spans="1:3">
      <c r="A5" s="20">
        <v>4</v>
      </c>
      <c r="B5" s="15" t="s">
        <v>391</v>
      </c>
      <c r="C5" s="360" t="s">
        <v>594</v>
      </c>
    </row>
    <row r="6" spans="1:3">
      <c r="A6" s="20">
        <v>5</v>
      </c>
      <c r="B6" s="15" t="s">
        <v>861</v>
      </c>
      <c r="C6" s="360" t="s">
        <v>595</v>
      </c>
    </row>
    <row r="7" spans="1:3">
      <c r="A7" s="20">
        <v>6</v>
      </c>
      <c r="B7" s="15" t="s">
        <v>862</v>
      </c>
      <c r="C7" s="360" t="s">
        <v>596</v>
      </c>
    </row>
    <row r="8" spans="1:3">
      <c r="A8" s="20">
        <v>7</v>
      </c>
      <c r="B8" s="15" t="s">
        <v>392</v>
      </c>
      <c r="C8" s="360" t="s">
        <v>597</v>
      </c>
    </row>
    <row r="9" spans="1:3">
      <c r="A9" s="20">
        <v>8</v>
      </c>
      <c r="B9" s="15" t="s">
        <v>863</v>
      </c>
      <c r="C9" s="360" t="s">
        <v>598</v>
      </c>
    </row>
    <row r="10" spans="1:3">
      <c r="A10" s="20">
        <v>9</v>
      </c>
      <c r="B10" s="15" t="s">
        <v>393</v>
      </c>
      <c r="C10" s="360" t="s">
        <v>599</v>
      </c>
    </row>
    <row r="11" spans="1:3">
      <c r="A11" s="20">
        <v>10</v>
      </c>
      <c r="B11" s="15" t="s">
        <v>864</v>
      </c>
      <c r="C11" s="360" t="s">
        <v>602</v>
      </c>
    </row>
    <row r="12" spans="1:3">
      <c r="A12" s="20">
        <v>11</v>
      </c>
      <c r="B12" s="15" t="s">
        <v>865</v>
      </c>
      <c r="C12" s="360" t="s">
        <v>603</v>
      </c>
    </row>
    <row r="13" spans="1:3">
      <c r="A13" s="20">
        <v>12</v>
      </c>
      <c r="B13" s="15" t="s">
        <v>866</v>
      </c>
      <c r="C13" s="360" t="s">
        <v>604</v>
      </c>
    </row>
    <row r="14" spans="1:3">
      <c r="A14" s="20">
        <v>13</v>
      </c>
      <c r="B14" s="15" t="s">
        <v>867</v>
      </c>
      <c r="C14" s="360" t="s">
        <v>605</v>
      </c>
    </row>
    <row r="15" spans="1:3">
      <c r="A15" s="20">
        <v>14</v>
      </c>
      <c r="B15" s="15" t="s">
        <v>868</v>
      </c>
      <c r="C15" s="360" t="s">
        <v>606</v>
      </c>
    </row>
    <row r="16" spans="1:3">
      <c r="A16" s="20">
        <v>15</v>
      </c>
      <c r="B16" s="15" t="s">
        <v>869</v>
      </c>
      <c r="C16" s="360" t="s">
        <v>607</v>
      </c>
    </row>
    <row r="17" spans="1:3" ht="25.5">
      <c r="A17" s="20">
        <v>16</v>
      </c>
      <c r="B17" s="15" t="s">
        <v>870</v>
      </c>
      <c r="C17" s="360" t="s">
        <v>608</v>
      </c>
    </row>
    <row r="18" spans="1:3">
      <c r="A18" s="20">
        <v>17</v>
      </c>
      <c r="B18" s="15" t="s">
        <v>394</v>
      </c>
      <c r="C18" s="360" t="s">
        <v>609</v>
      </c>
    </row>
    <row r="19" spans="1:3">
      <c r="A19" s="20">
        <v>18</v>
      </c>
      <c r="B19" s="15" t="s">
        <v>395</v>
      </c>
      <c r="C19" s="360" t="s">
        <v>610</v>
      </c>
    </row>
    <row r="20" spans="1:3">
      <c r="A20" s="20">
        <v>19</v>
      </c>
      <c r="B20" s="15" t="s">
        <v>396</v>
      </c>
      <c r="C20" s="360" t="s">
        <v>611</v>
      </c>
    </row>
    <row r="21" spans="1:3">
      <c r="A21" s="20">
        <v>20</v>
      </c>
      <c r="B21" s="15" t="s">
        <v>397</v>
      </c>
      <c r="C21" s="360" t="s">
        <v>612</v>
      </c>
    </row>
    <row r="22" spans="1:3">
      <c r="A22" s="20">
        <v>21</v>
      </c>
      <c r="B22" s="15" t="s">
        <v>398</v>
      </c>
      <c r="C22" s="360" t="s">
        <v>613</v>
      </c>
    </row>
    <row r="23" spans="1:3">
      <c r="A23" s="20">
        <v>22</v>
      </c>
      <c r="B23" s="15" t="s">
        <v>871</v>
      </c>
      <c r="C23" s="360" t="s">
        <v>614</v>
      </c>
    </row>
    <row r="24" spans="1:3">
      <c r="A24" s="20">
        <v>23</v>
      </c>
      <c r="B24" s="15" t="s">
        <v>399</v>
      </c>
      <c r="C24" s="360" t="s">
        <v>615</v>
      </c>
    </row>
    <row r="25" spans="1:3">
      <c r="A25" s="20">
        <v>24</v>
      </c>
      <c r="B25" s="15" t="s">
        <v>872</v>
      </c>
      <c r="C25" s="360" t="s">
        <v>616</v>
      </c>
    </row>
    <row r="26" spans="1:3">
      <c r="A26" s="20">
        <v>25</v>
      </c>
      <c r="B26" s="15" t="s">
        <v>873</v>
      </c>
      <c r="C26" s="360" t="s">
        <v>617</v>
      </c>
    </row>
    <row r="27" spans="1:3">
      <c r="A27" s="20">
        <v>26</v>
      </c>
      <c r="B27" s="15" t="s">
        <v>874</v>
      </c>
      <c r="C27" s="360" t="s">
        <v>618</v>
      </c>
    </row>
    <row r="28" spans="1:3">
      <c r="A28" s="20">
        <v>27</v>
      </c>
      <c r="B28" s="15" t="s">
        <v>875</v>
      </c>
      <c r="C28" s="360" t="s">
        <v>619</v>
      </c>
    </row>
    <row r="29" spans="1:3">
      <c r="A29" s="20">
        <v>28</v>
      </c>
      <c r="B29" s="15" t="s">
        <v>876</v>
      </c>
      <c r="C29" s="360" t="s">
        <v>620</v>
      </c>
    </row>
    <row r="30" spans="1:3">
      <c r="A30" s="20">
        <v>29</v>
      </c>
      <c r="B30" s="15" t="s">
        <v>400</v>
      </c>
      <c r="C30" s="360" t="s">
        <v>621</v>
      </c>
    </row>
    <row r="31" spans="1:3">
      <c r="A31" s="20">
        <v>30</v>
      </c>
      <c r="B31" s="15" t="s">
        <v>401</v>
      </c>
      <c r="C31" s="360" t="s">
        <v>622</v>
      </c>
    </row>
    <row r="32" spans="1:3">
      <c r="A32" s="20">
        <v>31</v>
      </c>
      <c r="B32" s="15" t="s">
        <v>402</v>
      </c>
      <c r="C32" s="360" t="s">
        <v>623</v>
      </c>
    </row>
    <row r="33" spans="1:3">
      <c r="A33" s="20">
        <v>32</v>
      </c>
      <c r="B33" s="15" t="s">
        <v>877</v>
      </c>
      <c r="C33" s="360" t="s">
        <v>624</v>
      </c>
    </row>
    <row r="34" spans="1:3">
      <c r="A34" s="20">
        <v>33</v>
      </c>
      <c r="B34" s="15" t="s">
        <v>878</v>
      </c>
      <c r="C34" s="360" t="s">
        <v>625</v>
      </c>
    </row>
    <row r="35" spans="1:3">
      <c r="A35" s="20">
        <v>34</v>
      </c>
      <c r="B35" s="15" t="s">
        <v>403</v>
      </c>
      <c r="C35" s="360" t="s">
        <v>626</v>
      </c>
    </row>
    <row r="36" spans="1:3">
      <c r="A36" s="20">
        <v>35</v>
      </c>
      <c r="B36" s="15" t="s">
        <v>404</v>
      </c>
      <c r="C36" s="360" t="s">
        <v>627</v>
      </c>
    </row>
    <row r="37" spans="1:3">
      <c r="A37" s="20">
        <v>36</v>
      </c>
      <c r="B37" s="15" t="s">
        <v>405</v>
      </c>
      <c r="C37" s="360" t="s">
        <v>628</v>
      </c>
    </row>
    <row r="38" spans="1:3">
      <c r="A38" s="20">
        <v>37</v>
      </c>
      <c r="B38" s="15" t="s">
        <v>879</v>
      </c>
      <c r="C38" s="360" t="s">
        <v>629</v>
      </c>
    </row>
    <row r="39" spans="1:3">
      <c r="A39" s="20">
        <v>38</v>
      </c>
      <c r="B39" s="15" t="s">
        <v>406</v>
      </c>
      <c r="C39" s="360" t="s">
        <v>630</v>
      </c>
    </row>
    <row r="40" spans="1:3">
      <c r="A40" s="20">
        <v>39</v>
      </c>
      <c r="B40" s="15" t="s">
        <v>880</v>
      </c>
      <c r="C40" s="360" t="s">
        <v>631</v>
      </c>
    </row>
    <row r="41" spans="1:3">
      <c r="A41" s="20">
        <v>40</v>
      </c>
      <c r="B41" s="15" t="s">
        <v>407</v>
      </c>
      <c r="C41" s="360" t="s">
        <v>632</v>
      </c>
    </row>
    <row r="42" spans="1:3">
      <c r="A42" s="20">
        <v>41</v>
      </c>
      <c r="B42" s="15" t="s">
        <v>408</v>
      </c>
      <c r="C42" s="360" t="s">
        <v>633</v>
      </c>
    </row>
    <row r="43" spans="1:3">
      <c r="A43" s="20">
        <v>42</v>
      </c>
      <c r="B43" s="15" t="s">
        <v>881</v>
      </c>
      <c r="C43" s="360" t="s">
        <v>634</v>
      </c>
    </row>
    <row r="44" spans="1:3">
      <c r="A44" s="20">
        <v>43</v>
      </c>
      <c r="B44" s="15" t="s">
        <v>882</v>
      </c>
      <c r="C44" s="360" t="s">
        <v>635</v>
      </c>
    </row>
    <row r="45" spans="1:3">
      <c r="A45" s="20">
        <v>44</v>
      </c>
      <c r="B45" s="15" t="s">
        <v>409</v>
      </c>
      <c r="C45" s="360" t="s">
        <v>636</v>
      </c>
    </row>
    <row r="46" spans="1:3">
      <c r="A46" s="20">
        <v>45</v>
      </c>
      <c r="B46" s="15" t="s">
        <v>883</v>
      </c>
      <c r="C46" s="360" t="s">
        <v>637</v>
      </c>
    </row>
    <row r="47" spans="1:3">
      <c r="A47" s="20">
        <v>46</v>
      </c>
      <c r="B47" s="15" t="s">
        <v>410</v>
      </c>
      <c r="C47" s="360" t="s">
        <v>638</v>
      </c>
    </row>
    <row r="48" spans="1:3">
      <c r="A48" s="20">
        <v>47</v>
      </c>
      <c r="B48" s="15" t="s">
        <v>884</v>
      </c>
      <c r="C48" s="360" t="s">
        <v>639</v>
      </c>
    </row>
    <row r="49" spans="1:3">
      <c r="A49" s="20">
        <v>48</v>
      </c>
      <c r="B49" s="15" t="s">
        <v>885</v>
      </c>
      <c r="C49" s="360" t="s">
        <v>640</v>
      </c>
    </row>
    <row r="50" spans="1:3">
      <c r="A50" s="20">
        <v>49</v>
      </c>
      <c r="B50" s="15" t="s">
        <v>886</v>
      </c>
      <c r="C50" s="360" t="s">
        <v>641</v>
      </c>
    </row>
    <row r="51" spans="1:3">
      <c r="A51" s="20">
        <v>50</v>
      </c>
      <c r="B51" s="15" t="s">
        <v>887</v>
      </c>
      <c r="C51" s="360" t="s">
        <v>642</v>
      </c>
    </row>
    <row r="52" spans="1:3">
      <c r="A52" s="20">
        <v>51</v>
      </c>
      <c r="B52" s="15" t="s">
        <v>411</v>
      </c>
      <c r="C52" s="360" t="s">
        <v>643</v>
      </c>
    </row>
    <row r="53" spans="1:3" ht="25.5">
      <c r="A53" s="20">
        <v>52</v>
      </c>
      <c r="B53" s="15" t="s">
        <v>888</v>
      </c>
      <c r="C53" s="360" t="s">
        <v>644</v>
      </c>
    </row>
    <row r="54" spans="1:3" ht="25.5">
      <c r="A54" s="20">
        <v>53</v>
      </c>
      <c r="B54" s="15" t="s">
        <v>889</v>
      </c>
      <c r="C54" s="360" t="s">
        <v>645</v>
      </c>
    </row>
    <row r="55" spans="1:3">
      <c r="A55" s="20">
        <v>54</v>
      </c>
      <c r="B55" s="15" t="s">
        <v>412</v>
      </c>
      <c r="C55" s="360" t="s">
        <v>646</v>
      </c>
    </row>
    <row r="56" spans="1:3">
      <c r="A56" s="20">
        <v>55</v>
      </c>
      <c r="B56" s="15" t="s">
        <v>890</v>
      </c>
      <c r="C56" s="360" t="s">
        <v>647</v>
      </c>
    </row>
    <row r="57" spans="1:3">
      <c r="A57" s="20">
        <v>56</v>
      </c>
      <c r="B57" s="15" t="s">
        <v>891</v>
      </c>
      <c r="C57" s="360" t="s">
        <v>648</v>
      </c>
    </row>
    <row r="58" spans="1:3">
      <c r="A58" s="20">
        <v>57</v>
      </c>
      <c r="B58" s="15" t="s">
        <v>892</v>
      </c>
      <c r="C58" s="360" t="s">
        <v>649</v>
      </c>
    </row>
    <row r="59" spans="1:3">
      <c r="A59" s="20">
        <v>58</v>
      </c>
      <c r="B59" s="15" t="s">
        <v>893</v>
      </c>
      <c r="C59" s="360" t="s">
        <v>650</v>
      </c>
    </row>
    <row r="60" spans="1:3">
      <c r="A60" s="20">
        <v>59</v>
      </c>
      <c r="B60" s="15" t="s">
        <v>413</v>
      </c>
      <c r="C60" s="360" t="s">
        <v>651</v>
      </c>
    </row>
    <row r="61" spans="1:3">
      <c r="A61" s="20">
        <v>60</v>
      </c>
      <c r="B61" s="15" t="s">
        <v>414</v>
      </c>
      <c r="C61" s="360" t="s">
        <v>652</v>
      </c>
    </row>
    <row r="62" spans="1:3">
      <c r="A62" s="20">
        <v>61</v>
      </c>
      <c r="B62" s="15" t="s">
        <v>894</v>
      </c>
      <c r="C62" s="360" t="s">
        <v>653</v>
      </c>
    </row>
    <row r="63" spans="1:3">
      <c r="A63" s="20">
        <v>62</v>
      </c>
      <c r="B63" s="15" t="s">
        <v>895</v>
      </c>
      <c r="C63" s="360" t="s">
        <v>654</v>
      </c>
    </row>
    <row r="64" spans="1:3">
      <c r="A64" s="20">
        <v>63</v>
      </c>
      <c r="B64" s="15" t="s">
        <v>896</v>
      </c>
      <c r="C64" s="360" t="s">
        <v>655</v>
      </c>
    </row>
    <row r="65" spans="1:3">
      <c r="A65" s="20">
        <v>64</v>
      </c>
      <c r="B65" s="15" t="s">
        <v>415</v>
      </c>
      <c r="C65" s="360" t="s">
        <v>656</v>
      </c>
    </row>
    <row r="66" spans="1:3">
      <c r="A66" s="20">
        <v>65</v>
      </c>
      <c r="B66" s="15" t="s">
        <v>897</v>
      </c>
      <c r="C66" s="360" t="s">
        <v>657</v>
      </c>
    </row>
    <row r="67" spans="1:3">
      <c r="A67" s="20">
        <v>66</v>
      </c>
      <c r="B67" s="15" t="s">
        <v>416</v>
      </c>
      <c r="C67" s="360" t="s">
        <v>658</v>
      </c>
    </row>
    <row r="68" spans="1:3">
      <c r="A68" s="20">
        <v>67</v>
      </c>
      <c r="B68" s="15" t="s">
        <v>417</v>
      </c>
      <c r="C68" s="360" t="s">
        <v>659</v>
      </c>
    </row>
    <row r="69" spans="1:3">
      <c r="A69" s="20">
        <v>68</v>
      </c>
      <c r="B69" s="15" t="s">
        <v>418</v>
      </c>
      <c r="C69" s="360" t="s">
        <v>660</v>
      </c>
    </row>
    <row r="70" spans="1:3">
      <c r="A70" s="20">
        <v>69</v>
      </c>
      <c r="B70" s="15" t="s">
        <v>898</v>
      </c>
      <c r="C70" s="360" t="s">
        <v>661</v>
      </c>
    </row>
    <row r="71" spans="1:3" ht="14.25" customHeight="1">
      <c r="A71" s="20">
        <v>70</v>
      </c>
      <c r="B71" s="15" t="s">
        <v>899</v>
      </c>
      <c r="C71" s="360" t="s">
        <v>662</v>
      </c>
    </row>
    <row r="72" spans="1:3">
      <c r="A72" s="20">
        <v>71</v>
      </c>
      <c r="B72" s="15" t="s">
        <v>900</v>
      </c>
      <c r="C72" s="360" t="s">
        <v>663</v>
      </c>
    </row>
    <row r="73" spans="1:3">
      <c r="A73" s="20">
        <v>72</v>
      </c>
      <c r="B73" s="15" t="s">
        <v>901</v>
      </c>
      <c r="C73" s="360" t="s">
        <v>664</v>
      </c>
    </row>
    <row r="74" spans="1:3" ht="25.5">
      <c r="A74" s="20">
        <v>73</v>
      </c>
      <c r="B74" s="15" t="s">
        <v>902</v>
      </c>
      <c r="C74" s="360" t="s">
        <v>665</v>
      </c>
    </row>
    <row r="75" spans="1:3">
      <c r="A75" s="20">
        <v>74</v>
      </c>
      <c r="B75" s="15" t="s">
        <v>419</v>
      </c>
      <c r="C75" s="360" t="s">
        <v>666</v>
      </c>
    </row>
    <row r="76" spans="1:3">
      <c r="A76" s="20">
        <v>75</v>
      </c>
      <c r="B76" s="15" t="s">
        <v>903</v>
      </c>
      <c r="C76" s="360" t="s">
        <v>667</v>
      </c>
    </row>
    <row r="77" spans="1:3">
      <c r="A77" s="20">
        <v>76</v>
      </c>
      <c r="B77" s="15" t="s">
        <v>904</v>
      </c>
      <c r="C77" s="360" t="s">
        <v>668</v>
      </c>
    </row>
    <row r="78" spans="1:3">
      <c r="A78" s="20">
        <v>77</v>
      </c>
      <c r="B78" s="15" t="s">
        <v>905</v>
      </c>
      <c r="C78" s="360" t="s">
        <v>669</v>
      </c>
    </row>
    <row r="79" spans="1:3">
      <c r="A79" s="20">
        <v>78</v>
      </c>
      <c r="B79" s="15" t="s">
        <v>906</v>
      </c>
      <c r="C79" s="360" t="s">
        <v>670</v>
      </c>
    </row>
    <row r="80" spans="1:3">
      <c r="A80" s="20">
        <v>79</v>
      </c>
      <c r="B80" s="15" t="s">
        <v>907</v>
      </c>
      <c r="C80" s="360" t="s">
        <v>671</v>
      </c>
    </row>
    <row r="81" spans="1:3">
      <c r="A81" s="20">
        <v>80</v>
      </c>
      <c r="B81" s="15" t="s">
        <v>908</v>
      </c>
      <c r="C81" s="360" t="s">
        <v>672</v>
      </c>
    </row>
    <row r="82" spans="1:3">
      <c r="A82" s="20">
        <v>81</v>
      </c>
      <c r="B82" s="15" t="s">
        <v>909</v>
      </c>
      <c r="C82" s="360" t="s">
        <v>673</v>
      </c>
    </row>
    <row r="83" spans="1:3">
      <c r="A83" s="20">
        <v>82</v>
      </c>
      <c r="B83" s="15" t="s">
        <v>910</v>
      </c>
      <c r="C83" s="360" t="s">
        <v>674</v>
      </c>
    </row>
    <row r="84" spans="1:3">
      <c r="A84" s="20">
        <v>83</v>
      </c>
      <c r="B84" s="15" t="s">
        <v>911</v>
      </c>
      <c r="C84" s="360" t="s">
        <v>675</v>
      </c>
    </row>
    <row r="85" spans="1:3" ht="25.5">
      <c r="A85" s="20">
        <v>84</v>
      </c>
      <c r="B85" s="15" t="s">
        <v>912</v>
      </c>
      <c r="C85" s="360" t="s">
        <v>676</v>
      </c>
    </row>
    <row r="86" spans="1:3">
      <c r="A86" s="20">
        <v>85</v>
      </c>
      <c r="B86" s="15" t="s">
        <v>913</v>
      </c>
      <c r="C86" s="360" t="s">
        <v>677</v>
      </c>
    </row>
    <row r="87" spans="1:3">
      <c r="A87" s="20">
        <v>86</v>
      </c>
      <c r="B87" s="15" t="s">
        <v>420</v>
      </c>
      <c r="C87" s="360" t="s">
        <v>678</v>
      </c>
    </row>
    <row r="88" spans="1:3" ht="25.5">
      <c r="A88" s="20">
        <v>87</v>
      </c>
      <c r="B88" s="15" t="s">
        <v>914</v>
      </c>
      <c r="C88" s="360" t="s">
        <v>679</v>
      </c>
    </row>
    <row r="89" spans="1:3">
      <c r="A89" s="20">
        <v>88</v>
      </c>
      <c r="B89" s="15" t="s">
        <v>915</v>
      </c>
      <c r="C89" s="360" t="s">
        <v>680</v>
      </c>
    </row>
  </sheetData>
  <phoneticPr fontId="58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41"/>
  <dimension ref="A1:K108"/>
  <sheetViews>
    <sheetView workbookViewId="0">
      <selection activeCell="DF20" sqref="DF19:DF20"/>
    </sheetView>
  </sheetViews>
  <sheetFormatPr defaultColWidth="9.140625" defaultRowHeight="14.25"/>
  <cols>
    <col min="1" max="1" width="5.42578125" style="10" customWidth="1"/>
    <col min="2" max="2" width="23.85546875" style="10" bestFit="1" customWidth="1"/>
    <col min="3" max="3" width="6.42578125" style="10" customWidth="1"/>
    <col min="4" max="4" width="25.5703125" style="10" customWidth="1"/>
    <col min="5" max="5" width="23" style="10" customWidth="1"/>
    <col min="6" max="6" width="19.42578125" style="10" bestFit="1" customWidth="1"/>
    <col min="7" max="16384" width="9.140625" style="10"/>
  </cols>
  <sheetData>
    <row r="1" spans="1:6" s="7" customFormat="1" ht="26.45" customHeight="1">
      <c r="A1" s="3">
        <v>1</v>
      </c>
      <c r="B1" s="4" t="s">
        <v>140</v>
      </c>
      <c r="C1" s="4"/>
      <c r="D1" s="5" t="s">
        <v>141</v>
      </c>
      <c r="E1" s="5" t="s">
        <v>142</v>
      </c>
      <c r="F1" s="6"/>
    </row>
    <row r="2" spans="1:6" s="7" customFormat="1" ht="12.75">
      <c r="A2" s="8">
        <v>2</v>
      </c>
      <c r="B2" s="7" t="s">
        <v>143</v>
      </c>
      <c r="C2" s="7" t="s">
        <v>144</v>
      </c>
      <c r="D2" s="7" t="s">
        <v>145</v>
      </c>
      <c r="E2" s="9" t="s">
        <v>146</v>
      </c>
      <c r="F2" s="7" t="s">
        <v>147</v>
      </c>
    </row>
    <row r="3" spans="1:6" s="7" customFormat="1" ht="12.75">
      <c r="A3" s="8">
        <v>3</v>
      </c>
      <c r="B3" s="7" t="s">
        <v>148</v>
      </c>
      <c r="C3" s="7" t="s">
        <v>149</v>
      </c>
      <c r="D3" s="7" t="s">
        <v>150</v>
      </c>
      <c r="E3" s="9" t="s">
        <v>151</v>
      </c>
      <c r="F3" s="9" t="s">
        <v>151</v>
      </c>
    </row>
    <row r="4" spans="1:6" s="7" customFormat="1" ht="12.75">
      <c r="A4" s="8">
        <v>4</v>
      </c>
      <c r="B4" s="7" t="s">
        <v>152</v>
      </c>
      <c r="C4" s="7" t="s">
        <v>153</v>
      </c>
      <c r="D4" s="7" t="s">
        <v>154</v>
      </c>
      <c r="E4" s="9" t="s">
        <v>155</v>
      </c>
      <c r="F4" s="7" t="s">
        <v>147</v>
      </c>
    </row>
    <row r="5" spans="1:6" s="7" customFormat="1" ht="12.75">
      <c r="A5" s="8">
        <v>5</v>
      </c>
      <c r="B5" s="7" t="s">
        <v>156</v>
      </c>
      <c r="C5" s="7" t="s">
        <v>157</v>
      </c>
      <c r="D5" s="7" t="s">
        <v>158</v>
      </c>
      <c r="E5" s="9" t="s">
        <v>151</v>
      </c>
      <c r="F5" s="9" t="s">
        <v>151</v>
      </c>
    </row>
    <row r="6" spans="1:6" s="7" customFormat="1" ht="12.75">
      <c r="A6" s="8">
        <v>6</v>
      </c>
      <c r="B6" s="7" t="s">
        <v>159</v>
      </c>
      <c r="C6" s="7" t="s">
        <v>160</v>
      </c>
      <c r="D6" s="7" t="s">
        <v>154</v>
      </c>
      <c r="E6" s="9" t="s">
        <v>155</v>
      </c>
      <c r="F6" s="7" t="s">
        <v>147</v>
      </c>
    </row>
    <row r="7" spans="1:6" s="7" customFormat="1" ht="12.75">
      <c r="A7" s="8">
        <v>7</v>
      </c>
      <c r="B7" s="7" t="s">
        <v>161</v>
      </c>
      <c r="C7" s="7" t="s">
        <v>162</v>
      </c>
      <c r="D7" s="7" t="s">
        <v>163</v>
      </c>
      <c r="E7" s="9" t="s">
        <v>164</v>
      </c>
      <c r="F7" s="7" t="s">
        <v>147</v>
      </c>
    </row>
    <row r="8" spans="1:6" s="7" customFormat="1" ht="12.75">
      <c r="A8" s="8">
        <v>8</v>
      </c>
      <c r="B8" s="7" t="s">
        <v>165</v>
      </c>
      <c r="C8" s="7" t="s">
        <v>166</v>
      </c>
      <c r="D8" s="7" t="s">
        <v>167</v>
      </c>
      <c r="E8" s="9" t="s">
        <v>155</v>
      </c>
      <c r="F8" s="7" t="s">
        <v>147</v>
      </c>
    </row>
    <row r="9" spans="1:6" s="7" customFormat="1" ht="12.75">
      <c r="A9" s="8">
        <v>9</v>
      </c>
      <c r="B9" s="7" t="s">
        <v>168</v>
      </c>
      <c r="C9" s="7" t="s">
        <v>169</v>
      </c>
      <c r="D9" s="7" t="s">
        <v>150</v>
      </c>
      <c r="E9" s="9" t="s">
        <v>151</v>
      </c>
      <c r="F9" s="9" t="s">
        <v>151</v>
      </c>
    </row>
    <row r="10" spans="1:6" s="7" customFormat="1" ht="12.75">
      <c r="A10" s="8">
        <v>10</v>
      </c>
      <c r="B10" s="7" t="s">
        <v>170</v>
      </c>
      <c r="C10" s="7" t="s">
        <v>171</v>
      </c>
      <c r="D10" s="7" t="s">
        <v>172</v>
      </c>
      <c r="E10" s="9" t="s">
        <v>164</v>
      </c>
      <c r="F10" s="7" t="s">
        <v>147</v>
      </c>
    </row>
    <row r="11" spans="1:6" s="7" customFormat="1" ht="12.75">
      <c r="A11" s="8">
        <v>11</v>
      </c>
      <c r="B11" s="7" t="s">
        <v>173</v>
      </c>
      <c r="C11" s="7" t="s">
        <v>174</v>
      </c>
      <c r="D11" s="7" t="s">
        <v>175</v>
      </c>
      <c r="E11" s="9" t="s">
        <v>164</v>
      </c>
      <c r="F11" s="7" t="s">
        <v>147</v>
      </c>
    </row>
    <row r="12" spans="1:6" s="7" customFormat="1" ht="12.75">
      <c r="A12" s="8">
        <v>12</v>
      </c>
      <c r="B12" s="7" t="s">
        <v>176</v>
      </c>
      <c r="C12" s="7" t="s">
        <v>177</v>
      </c>
      <c r="D12" s="7" t="s">
        <v>178</v>
      </c>
      <c r="E12" s="9" t="s">
        <v>151</v>
      </c>
      <c r="F12" s="9" t="s">
        <v>151</v>
      </c>
    </row>
    <row r="13" spans="1:6" s="7" customFormat="1" ht="12.75">
      <c r="A13" s="8">
        <v>13</v>
      </c>
      <c r="B13" s="7" t="s">
        <v>179</v>
      </c>
      <c r="C13" s="7" t="s">
        <v>180</v>
      </c>
      <c r="D13" s="7" t="s">
        <v>150</v>
      </c>
      <c r="E13" s="9" t="s">
        <v>151</v>
      </c>
      <c r="F13" s="9" t="s">
        <v>151</v>
      </c>
    </row>
    <row r="14" spans="1:6" s="7" customFormat="1" ht="12.75">
      <c r="A14" s="8">
        <v>14</v>
      </c>
      <c r="B14" s="7" t="s">
        <v>181</v>
      </c>
      <c r="C14" s="7" t="s">
        <v>182</v>
      </c>
      <c r="D14" s="7" t="s">
        <v>183</v>
      </c>
      <c r="E14" s="9" t="s">
        <v>184</v>
      </c>
      <c r="F14" s="9" t="s">
        <v>184</v>
      </c>
    </row>
    <row r="15" spans="1:6" s="7" customFormat="1" ht="12.75">
      <c r="A15" s="8">
        <v>15</v>
      </c>
      <c r="B15" s="7" t="s">
        <v>185</v>
      </c>
      <c r="C15" s="7" t="s">
        <v>186</v>
      </c>
      <c r="D15" s="7" t="s">
        <v>172</v>
      </c>
      <c r="E15" s="9" t="s">
        <v>164</v>
      </c>
      <c r="F15" s="7" t="s">
        <v>147</v>
      </c>
    </row>
    <row r="16" spans="1:6" s="7" customFormat="1" ht="12.75">
      <c r="A16" s="8">
        <v>16</v>
      </c>
      <c r="B16" s="7" t="s">
        <v>187</v>
      </c>
      <c r="C16" s="7" t="s">
        <v>188</v>
      </c>
      <c r="D16" s="7" t="s">
        <v>189</v>
      </c>
      <c r="E16" s="9" t="s">
        <v>184</v>
      </c>
      <c r="F16" s="9" t="s">
        <v>184</v>
      </c>
    </row>
    <row r="17" spans="1:6" s="7" customFormat="1" ht="12.75">
      <c r="A17" s="8">
        <v>17</v>
      </c>
      <c r="B17" s="7" t="s">
        <v>190</v>
      </c>
      <c r="C17" s="7" t="s">
        <v>191</v>
      </c>
      <c r="D17" s="7" t="s">
        <v>175</v>
      </c>
      <c r="E17" s="9" t="s">
        <v>164</v>
      </c>
      <c r="F17" s="7" t="s">
        <v>147</v>
      </c>
    </row>
    <row r="18" spans="1:6" s="7" customFormat="1" ht="12.75">
      <c r="A18" s="8">
        <v>18</v>
      </c>
      <c r="B18" s="7" t="s">
        <v>192</v>
      </c>
      <c r="C18" s="7" t="s">
        <v>193</v>
      </c>
      <c r="D18" s="7" t="s">
        <v>178</v>
      </c>
      <c r="E18" s="9" t="s">
        <v>151</v>
      </c>
      <c r="F18" s="9" t="s">
        <v>151</v>
      </c>
    </row>
    <row r="19" spans="1:6" s="7" customFormat="1" ht="12.75">
      <c r="A19" s="8">
        <v>19</v>
      </c>
      <c r="B19" s="7" t="s">
        <v>194</v>
      </c>
      <c r="C19" s="7" t="s">
        <v>195</v>
      </c>
      <c r="D19" s="7" t="s">
        <v>175</v>
      </c>
      <c r="E19" s="9" t="s">
        <v>164</v>
      </c>
      <c r="F19" s="7" t="s">
        <v>147</v>
      </c>
    </row>
    <row r="20" spans="1:6" s="7" customFormat="1" ht="12.75">
      <c r="A20" s="8">
        <v>20</v>
      </c>
      <c r="B20" s="7" t="s">
        <v>196</v>
      </c>
      <c r="C20" s="7" t="s">
        <v>197</v>
      </c>
      <c r="D20" s="7" t="s">
        <v>198</v>
      </c>
      <c r="E20" s="9" t="s">
        <v>184</v>
      </c>
      <c r="F20" s="9" t="s">
        <v>184</v>
      </c>
    </row>
    <row r="21" spans="1:6" s="7" customFormat="1" ht="12.75">
      <c r="A21" s="8">
        <v>21</v>
      </c>
      <c r="B21" s="7" t="s">
        <v>199</v>
      </c>
      <c r="C21" s="7" t="s">
        <v>200</v>
      </c>
      <c r="D21" s="7" t="s">
        <v>201</v>
      </c>
      <c r="E21" s="9" t="s">
        <v>146</v>
      </c>
      <c r="F21" s="7" t="s">
        <v>147</v>
      </c>
    </row>
    <row r="22" spans="1:6" s="7" customFormat="1" ht="12.75">
      <c r="A22" s="8">
        <v>22</v>
      </c>
      <c r="B22" s="7" t="s">
        <v>202</v>
      </c>
      <c r="C22" s="7" t="s">
        <v>203</v>
      </c>
      <c r="D22" s="7" t="s">
        <v>204</v>
      </c>
      <c r="E22" s="9" t="s">
        <v>164</v>
      </c>
      <c r="F22" s="7" t="s">
        <v>147</v>
      </c>
    </row>
    <row r="23" spans="1:6" s="7" customFormat="1" ht="12.75">
      <c r="A23" s="8">
        <v>23</v>
      </c>
      <c r="B23" s="7" t="s">
        <v>205</v>
      </c>
      <c r="C23" s="7" t="s">
        <v>206</v>
      </c>
      <c r="D23" s="7" t="s">
        <v>172</v>
      </c>
      <c r="E23" s="9" t="s">
        <v>164</v>
      </c>
      <c r="F23" s="7" t="s">
        <v>147</v>
      </c>
    </row>
    <row r="24" spans="1:6" s="7" customFormat="1" ht="12.75">
      <c r="A24" s="8">
        <v>24</v>
      </c>
      <c r="B24" s="7" t="s">
        <v>207</v>
      </c>
      <c r="C24" s="7" t="s">
        <v>208</v>
      </c>
      <c r="D24" s="7" t="s">
        <v>163</v>
      </c>
      <c r="E24" s="9" t="s">
        <v>164</v>
      </c>
      <c r="F24" s="7" t="s">
        <v>147</v>
      </c>
    </row>
    <row r="25" spans="1:6" s="7" customFormat="1" ht="12.75">
      <c r="A25" s="8">
        <v>25</v>
      </c>
      <c r="B25" s="7" t="s">
        <v>209</v>
      </c>
      <c r="C25" s="7" t="s">
        <v>210</v>
      </c>
      <c r="D25" s="7" t="s">
        <v>145</v>
      </c>
      <c r="E25" s="9" t="s">
        <v>146</v>
      </c>
      <c r="F25" s="7" t="s">
        <v>147</v>
      </c>
    </row>
    <row r="26" spans="1:6" s="7" customFormat="1" ht="12.75">
      <c r="A26" s="8">
        <v>26</v>
      </c>
      <c r="B26" s="7" t="s">
        <v>211</v>
      </c>
      <c r="C26" s="7" t="s">
        <v>212</v>
      </c>
      <c r="D26" s="7" t="s">
        <v>150</v>
      </c>
      <c r="E26" s="9" t="s">
        <v>151</v>
      </c>
      <c r="F26" s="9" t="s">
        <v>151</v>
      </c>
    </row>
    <row r="27" spans="1:6" s="7" customFormat="1" ht="12.75">
      <c r="A27" s="8">
        <v>27</v>
      </c>
      <c r="B27" s="7" t="s">
        <v>213</v>
      </c>
      <c r="C27" s="7" t="s">
        <v>214</v>
      </c>
      <c r="D27" s="7" t="s">
        <v>178</v>
      </c>
      <c r="E27" s="9" t="s">
        <v>151</v>
      </c>
      <c r="F27" s="9" t="s">
        <v>151</v>
      </c>
    </row>
    <row r="28" spans="1:6" s="7" customFormat="1" ht="12.75">
      <c r="A28" s="8">
        <v>28</v>
      </c>
      <c r="B28" s="7" t="s">
        <v>215</v>
      </c>
      <c r="C28" s="7" t="s">
        <v>216</v>
      </c>
      <c r="D28" s="7" t="s">
        <v>178</v>
      </c>
      <c r="E28" s="9" t="s">
        <v>151</v>
      </c>
      <c r="F28" s="9" t="s">
        <v>151</v>
      </c>
    </row>
    <row r="29" spans="1:6" s="7" customFormat="1" ht="12.75">
      <c r="A29" s="8">
        <v>29</v>
      </c>
      <c r="B29" s="7" t="s">
        <v>217</v>
      </c>
      <c r="C29" s="7" t="s">
        <v>218</v>
      </c>
      <c r="D29" s="7" t="s">
        <v>219</v>
      </c>
      <c r="E29" s="9" t="s">
        <v>164</v>
      </c>
      <c r="F29" s="7" t="s">
        <v>147</v>
      </c>
    </row>
    <row r="30" spans="1:6" s="7" customFormat="1" ht="12.75">
      <c r="A30" s="8">
        <v>30</v>
      </c>
      <c r="B30" s="7" t="s">
        <v>220</v>
      </c>
      <c r="C30" s="7" t="s">
        <v>221</v>
      </c>
      <c r="D30" s="7" t="s">
        <v>145</v>
      </c>
      <c r="E30" s="9" t="s">
        <v>146</v>
      </c>
      <c r="F30" s="7" t="s">
        <v>147</v>
      </c>
    </row>
    <row r="31" spans="1:6" s="7" customFormat="1" ht="12.75">
      <c r="A31" s="8">
        <v>31</v>
      </c>
      <c r="B31" s="7" t="s">
        <v>222</v>
      </c>
      <c r="C31" s="7" t="s">
        <v>223</v>
      </c>
      <c r="D31" s="7" t="s">
        <v>219</v>
      </c>
      <c r="E31" s="9" t="s">
        <v>164</v>
      </c>
      <c r="F31" s="7" t="s">
        <v>147</v>
      </c>
    </row>
    <row r="32" spans="1:6" s="7" customFormat="1" ht="12.75">
      <c r="A32" s="8">
        <v>32</v>
      </c>
      <c r="B32" s="7" t="s">
        <v>224</v>
      </c>
      <c r="C32" s="7" t="s">
        <v>225</v>
      </c>
      <c r="D32" s="7" t="s">
        <v>145</v>
      </c>
      <c r="E32" s="9" t="s">
        <v>146</v>
      </c>
      <c r="F32" s="7" t="s">
        <v>147</v>
      </c>
    </row>
    <row r="33" spans="1:6" s="7" customFormat="1" ht="12.75">
      <c r="A33" s="8">
        <v>33</v>
      </c>
      <c r="B33" s="7" t="s">
        <v>226</v>
      </c>
      <c r="C33" s="7" t="s">
        <v>227</v>
      </c>
      <c r="D33" s="7" t="s">
        <v>189</v>
      </c>
      <c r="E33" s="9" t="s">
        <v>184</v>
      </c>
      <c r="F33" s="9" t="s">
        <v>184</v>
      </c>
    </row>
    <row r="34" spans="1:6" s="7" customFormat="1" ht="12.75">
      <c r="A34" s="8">
        <v>34</v>
      </c>
      <c r="B34" s="7" t="s">
        <v>228</v>
      </c>
      <c r="C34" s="7" t="s">
        <v>229</v>
      </c>
      <c r="D34" s="7" t="s">
        <v>189</v>
      </c>
      <c r="E34" s="9" t="s">
        <v>184</v>
      </c>
      <c r="F34" s="9" t="s">
        <v>184</v>
      </c>
    </row>
    <row r="35" spans="1:6" s="7" customFormat="1" ht="12.75">
      <c r="A35" s="8">
        <v>35</v>
      </c>
      <c r="B35" s="7" t="s">
        <v>230</v>
      </c>
      <c r="C35" s="7" t="s">
        <v>231</v>
      </c>
      <c r="D35" s="7" t="s">
        <v>175</v>
      </c>
      <c r="E35" s="9" t="s">
        <v>164</v>
      </c>
      <c r="F35" s="7" t="s">
        <v>147</v>
      </c>
    </row>
    <row r="36" spans="1:6" s="7" customFormat="1" ht="12.75">
      <c r="A36" s="8">
        <v>36</v>
      </c>
      <c r="B36" s="7" t="s">
        <v>232</v>
      </c>
      <c r="C36" s="7" t="s">
        <v>233</v>
      </c>
      <c r="D36" s="7" t="s">
        <v>167</v>
      </c>
      <c r="E36" s="9" t="s">
        <v>155</v>
      </c>
      <c r="F36" s="7" t="s">
        <v>147</v>
      </c>
    </row>
    <row r="37" spans="1:6" s="7" customFormat="1" ht="12.75">
      <c r="A37" s="8">
        <v>37</v>
      </c>
      <c r="B37" s="7" t="s">
        <v>234</v>
      </c>
      <c r="C37" s="7" t="s">
        <v>235</v>
      </c>
      <c r="D37" s="7" t="s">
        <v>154</v>
      </c>
      <c r="E37" s="9" t="s">
        <v>155</v>
      </c>
      <c r="F37" s="7" t="s">
        <v>147</v>
      </c>
    </row>
    <row r="38" spans="1:6" s="7" customFormat="1" ht="12.75">
      <c r="A38" s="8">
        <v>38</v>
      </c>
      <c r="B38" s="7" t="s">
        <v>236</v>
      </c>
      <c r="C38" s="7" t="s">
        <v>237</v>
      </c>
      <c r="D38" s="7" t="s">
        <v>238</v>
      </c>
      <c r="E38" s="9" t="s">
        <v>155</v>
      </c>
      <c r="F38" s="7" t="s">
        <v>147</v>
      </c>
    </row>
    <row r="39" spans="1:6" s="7" customFormat="1" ht="12.75">
      <c r="A39" s="8">
        <v>39</v>
      </c>
      <c r="B39" s="7" t="s">
        <v>239</v>
      </c>
      <c r="C39" s="7" t="s">
        <v>240</v>
      </c>
      <c r="D39" s="7" t="s">
        <v>241</v>
      </c>
      <c r="E39" s="9" t="s">
        <v>151</v>
      </c>
      <c r="F39" s="9" t="s">
        <v>151</v>
      </c>
    </row>
    <row r="40" spans="1:6" s="7" customFormat="1" ht="12.75">
      <c r="A40" s="8">
        <v>40</v>
      </c>
      <c r="B40" s="7" t="s">
        <v>242</v>
      </c>
      <c r="C40" s="7" t="s">
        <v>243</v>
      </c>
      <c r="D40" s="7" t="s">
        <v>244</v>
      </c>
      <c r="E40" s="9" t="s">
        <v>184</v>
      </c>
      <c r="F40" s="9" t="s">
        <v>184</v>
      </c>
    </row>
    <row r="41" spans="1:6" s="7" customFormat="1" ht="12.75">
      <c r="A41" s="8">
        <v>41</v>
      </c>
      <c r="B41" s="7" t="s">
        <v>245</v>
      </c>
      <c r="C41" s="7" t="s">
        <v>246</v>
      </c>
      <c r="D41" s="7" t="s">
        <v>167</v>
      </c>
      <c r="E41" s="9" t="s">
        <v>155</v>
      </c>
      <c r="F41" s="7" t="s">
        <v>147</v>
      </c>
    </row>
    <row r="42" spans="1:6" s="7" customFormat="1" ht="12.75">
      <c r="A42" s="8">
        <v>42</v>
      </c>
      <c r="B42" s="7" t="s">
        <v>247</v>
      </c>
      <c r="C42" s="7" t="s">
        <v>248</v>
      </c>
      <c r="D42" s="7" t="s">
        <v>241</v>
      </c>
      <c r="E42" s="9" t="s">
        <v>151</v>
      </c>
      <c r="F42" s="9" t="s">
        <v>151</v>
      </c>
    </row>
    <row r="43" spans="1:6" s="7" customFormat="1" ht="12.75">
      <c r="A43" s="8">
        <v>43</v>
      </c>
      <c r="B43" s="7" t="s">
        <v>249</v>
      </c>
      <c r="C43" s="7" t="s">
        <v>250</v>
      </c>
      <c r="D43" s="7" t="s">
        <v>204</v>
      </c>
      <c r="E43" s="9" t="s">
        <v>164</v>
      </c>
      <c r="F43" s="7" t="s">
        <v>147</v>
      </c>
    </row>
    <row r="44" spans="1:6" s="7" customFormat="1" ht="12.75">
      <c r="A44" s="8">
        <v>44</v>
      </c>
      <c r="B44" s="7" t="s">
        <v>251</v>
      </c>
      <c r="C44" s="7" t="s">
        <v>252</v>
      </c>
      <c r="D44" s="7" t="s">
        <v>219</v>
      </c>
      <c r="E44" s="9" t="s">
        <v>164</v>
      </c>
      <c r="F44" s="7" t="s">
        <v>147</v>
      </c>
    </row>
    <row r="45" spans="1:6" s="7" customFormat="1" ht="12.75">
      <c r="A45" s="8">
        <v>45</v>
      </c>
      <c r="B45" s="7" t="s">
        <v>253</v>
      </c>
      <c r="C45" s="7" t="s">
        <v>254</v>
      </c>
      <c r="D45" s="7" t="s">
        <v>178</v>
      </c>
      <c r="E45" s="9" t="s">
        <v>151</v>
      </c>
      <c r="F45" s="9" t="s">
        <v>151</v>
      </c>
    </row>
    <row r="46" spans="1:6" s="7" customFormat="1" ht="12.75">
      <c r="A46" s="8">
        <v>46</v>
      </c>
      <c r="B46" s="7" t="s">
        <v>255</v>
      </c>
      <c r="C46" s="7" t="s">
        <v>256</v>
      </c>
      <c r="D46" s="7" t="s">
        <v>175</v>
      </c>
      <c r="E46" s="9" t="s">
        <v>164</v>
      </c>
      <c r="F46" s="7" t="s">
        <v>147</v>
      </c>
    </row>
    <row r="47" spans="1:6" s="7" customFormat="1" ht="12.75">
      <c r="A47" s="8">
        <v>47</v>
      </c>
      <c r="B47" s="7" t="s">
        <v>257</v>
      </c>
      <c r="C47" s="7" t="s">
        <v>258</v>
      </c>
      <c r="D47" s="7" t="s">
        <v>167</v>
      </c>
      <c r="E47" s="9" t="s">
        <v>155</v>
      </c>
      <c r="F47" s="7" t="s">
        <v>147</v>
      </c>
    </row>
    <row r="48" spans="1:6" s="7" customFormat="1" ht="12.75">
      <c r="A48" s="8">
        <v>48</v>
      </c>
      <c r="B48" s="7" t="s">
        <v>259</v>
      </c>
      <c r="C48" s="7" t="s">
        <v>260</v>
      </c>
      <c r="D48" s="7" t="s">
        <v>178</v>
      </c>
      <c r="E48" s="9" t="s">
        <v>151</v>
      </c>
      <c r="F48" s="9" t="s">
        <v>151</v>
      </c>
    </row>
    <row r="49" spans="1:11" s="7" customFormat="1" ht="12.75">
      <c r="A49" s="8">
        <v>49</v>
      </c>
      <c r="B49" s="7" t="s">
        <v>261</v>
      </c>
      <c r="C49" s="7" t="s">
        <v>262</v>
      </c>
      <c r="D49" s="7" t="s">
        <v>238</v>
      </c>
      <c r="E49" s="9" t="s">
        <v>155</v>
      </c>
      <c r="F49" s="7" t="s">
        <v>147</v>
      </c>
    </row>
    <row r="50" spans="1:11" s="7" customFormat="1" ht="12.75">
      <c r="A50" s="8">
        <v>50</v>
      </c>
      <c r="B50" s="7" t="s">
        <v>263</v>
      </c>
      <c r="C50" s="7" t="s">
        <v>264</v>
      </c>
      <c r="D50" s="7" t="s">
        <v>167</v>
      </c>
      <c r="E50" s="9" t="s">
        <v>155</v>
      </c>
      <c r="F50" s="7" t="s">
        <v>147</v>
      </c>
    </row>
    <row r="51" spans="1:11" s="7" customFormat="1" ht="12.75">
      <c r="A51" s="8">
        <v>51</v>
      </c>
      <c r="B51" s="7" t="s">
        <v>265</v>
      </c>
      <c r="C51" s="7" t="s">
        <v>266</v>
      </c>
      <c r="D51" s="7" t="s">
        <v>178</v>
      </c>
      <c r="E51" s="9" t="s">
        <v>151</v>
      </c>
      <c r="F51" s="9" t="s">
        <v>151</v>
      </c>
    </row>
    <row r="52" spans="1:11" s="7" customFormat="1" ht="12.75">
      <c r="A52" s="8">
        <v>52</v>
      </c>
      <c r="B52" s="7" t="s">
        <v>267</v>
      </c>
      <c r="C52" s="7" t="s">
        <v>268</v>
      </c>
      <c r="D52" s="7" t="s">
        <v>154</v>
      </c>
      <c r="E52" s="9" t="s">
        <v>155</v>
      </c>
      <c r="F52" s="7" t="s">
        <v>147</v>
      </c>
    </row>
    <row r="53" spans="1:11" s="7" customFormat="1" ht="12.75">
      <c r="A53" s="8">
        <v>53</v>
      </c>
      <c r="B53" s="7" t="s">
        <v>269</v>
      </c>
      <c r="C53" s="7" t="s">
        <v>270</v>
      </c>
      <c r="D53" s="7" t="s">
        <v>145</v>
      </c>
      <c r="E53" s="9" t="s">
        <v>146</v>
      </c>
      <c r="F53" s="7" t="s">
        <v>147</v>
      </c>
    </row>
    <row r="54" spans="1:11" s="7" customFormat="1" ht="12.75">
      <c r="A54" s="8">
        <v>54</v>
      </c>
      <c r="B54" s="7" t="s">
        <v>271</v>
      </c>
      <c r="C54" s="7" t="s">
        <v>272</v>
      </c>
      <c r="D54" s="7" t="s">
        <v>178</v>
      </c>
      <c r="E54" s="9" t="s">
        <v>151</v>
      </c>
      <c r="F54" s="9" t="s">
        <v>151</v>
      </c>
    </row>
    <row r="55" spans="1:11" s="7" customFormat="1" ht="12.75">
      <c r="A55" s="8">
        <v>55</v>
      </c>
      <c r="B55" s="7" t="s">
        <v>273</v>
      </c>
      <c r="C55" s="7" t="s">
        <v>274</v>
      </c>
      <c r="D55" s="7" t="s">
        <v>178</v>
      </c>
      <c r="E55" s="9" t="s">
        <v>151</v>
      </c>
      <c r="F55" s="9" t="s">
        <v>151</v>
      </c>
    </row>
    <row r="56" spans="1:11" s="7" customFormat="1" ht="12.75">
      <c r="A56" s="8">
        <v>56</v>
      </c>
      <c r="B56" s="7" t="s">
        <v>275</v>
      </c>
      <c r="C56" s="7" t="s">
        <v>276</v>
      </c>
      <c r="D56" s="7" t="s">
        <v>189</v>
      </c>
      <c r="E56" s="9" t="s">
        <v>184</v>
      </c>
      <c r="F56" s="9" t="s">
        <v>184</v>
      </c>
    </row>
    <row r="57" spans="1:11" s="7" customFormat="1" ht="12.75">
      <c r="A57" s="8">
        <v>57</v>
      </c>
      <c r="B57" s="7" t="s">
        <v>277</v>
      </c>
      <c r="C57" s="7" t="s">
        <v>278</v>
      </c>
      <c r="D57" s="7" t="s">
        <v>167</v>
      </c>
      <c r="E57" s="9" t="s">
        <v>155</v>
      </c>
      <c r="F57" s="7" t="s">
        <v>147</v>
      </c>
    </row>
    <row r="58" spans="1:11" s="7" customFormat="1" ht="12.75">
      <c r="A58" s="8">
        <v>58</v>
      </c>
      <c r="B58" s="7" t="s">
        <v>279</v>
      </c>
      <c r="C58" s="7" t="s">
        <v>280</v>
      </c>
      <c r="D58" s="7" t="s">
        <v>315</v>
      </c>
      <c r="E58" s="9" t="s">
        <v>164</v>
      </c>
      <c r="F58" s="7" t="s">
        <v>147</v>
      </c>
      <c r="G58" s="9"/>
      <c r="I58" s="9"/>
      <c r="K58" s="9"/>
    </row>
    <row r="59" spans="1:11" s="7" customFormat="1" ht="12.75">
      <c r="A59" s="8">
        <v>59</v>
      </c>
      <c r="B59" s="7" t="s">
        <v>281</v>
      </c>
      <c r="C59" s="7" t="s">
        <v>282</v>
      </c>
      <c r="D59" s="7" t="s">
        <v>172</v>
      </c>
      <c r="E59" s="9" t="s">
        <v>164</v>
      </c>
      <c r="F59" s="7" t="s">
        <v>147</v>
      </c>
    </row>
    <row r="60" spans="1:11" s="7" customFormat="1" ht="12.75">
      <c r="A60" s="8">
        <v>60</v>
      </c>
      <c r="B60" s="7" t="s">
        <v>283</v>
      </c>
      <c r="C60" s="7" t="s">
        <v>61</v>
      </c>
      <c r="D60" s="7" t="s">
        <v>150</v>
      </c>
      <c r="E60" s="9" t="s">
        <v>151</v>
      </c>
      <c r="F60" s="9" t="s">
        <v>151</v>
      </c>
    </row>
    <row r="61" spans="1:11" s="7" customFormat="1" ht="12.75">
      <c r="A61" s="8">
        <v>61</v>
      </c>
      <c r="B61" s="7" t="s">
        <v>284</v>
      </c>
      <c r="C61" s="7" t="s">
        <v>285</v>
      </c>
      <c r="D61" s="7" t="s">
        <v>201</v>
      </c>
      <c r="E61" s="9" t="s">
        <v>146</v>
      </c>
      <c r="F61" s="7" t="s">
        <v>147</v>
      </c>
    </row>
    <row r="62" spans="1:11" s="7" customFormat="1" ht="12.75">
      <c r="A62" s="8">
        <v>62</v>
      </c>
      <c r="B62" s="7" t="s">
        <v>286</v>
      </c>
      <c r="C62" s="7" t="s">
        <v>287</v>
      </c>
      <c r="D62" s="7" t="s">
        <v>201</v>
      </c>
      <c r="E62" s="9" t="s">
        <v>146</v>
      </c>
      <c r="F62" s="7" t="s">
        <v>147</v>
      </c>
    </row>
    <row r="63" spans="1:11" s="7" customFormat="1" ht="12.75">
      <c r="A63" s="8">
        <v>63</v>
      </c>
      <c r="B63" s="7" t="s">
        <v>288</v>
      </c>
      <c r="C63" s="7" t="s">
        <v>289</v>
      </c>
      <c r="D63" s="7" t="s">
        <v>145</v>
      </c>
      <c r="E63" s="9" t="s">
        <v>146</v>
      </c>
      <c r="F63" s="7" t="s">
        <v>147</v>
      </c>
    </row>
    <row r="64" spans="1:11" s="7" customFormat="1" ht="12.75">
      <c r="A64" s="8">
        <v>64</v>
      </c>
      <c r="B64" s="7" t="s">
        <v>290</v>
      </c>
      <c r="C64" s="7" t="s">
        <v>291</v>
      </c>
      <c r="D64" s="7" t="s">
        <v>189</v>
      </c>
      <c r="E64" s="9" t="s">
        <v>184</v>
      </c>
      <c r="F64" s="9" t="s">
        <v>184</v>
      </c>
    </row>
    <row r="65" spans="1:6" s="7" customFormat="1" ht="12.75">
      <c r="A65" s="8">
        <v>65</v>
      </c>
      <c r="B65" s="7" t="s">
        <v>292</v>
      </c>
      <c r="C65" s="7" t="s">
        <v>293</v>
      </c>
      <c r="D65" s="7" t="s">
        <v>183</v>
      </c>
      <c r="E65" s="9" t="s">
        <v>184</v>
      </c>
      <c r="F65" s="9" t="s">
        <v>184</v>
      </c>
    </row>
    <row r="66" spans="1:6" s="7" customFormat="1" ht="12.75">
      <c r="A66" s="8">
        <v>66</v>
      </c>
      <c r="B66" s="7" t="s">
        <v>294</v>
      </c>
      <c r="C66" s="7" t="s">
        <v>295</v>
      </c>
      <c r="D66" s="7" t="s">
        <v>163</v>
      </c>
      <c r="E66" s="9" t="s">
        <v>164</v>
      </c>
      <c r="F66" s="7" t="s">
        <v>147</v>
      </c>
    </row>
    <row r="67" spans="1:6" s="7" customFormat="1" ht="12.75">
      <c r="A67" s="8">
        <v>67</v>
      </c>
      <c r="B67" s="7" t="s">
        <v>296</v>
      </c>
      <c r="C67" s="7" t="s">
        <v>297</v>
      </c>
      <c r="D67" s="7" t="s">
        <v>298</v>
      </c>
      <c r="E67" s="9" t="s">
        <v>155</v>
      </c>
      <c r="F67" s="7" t="s">
        <v>147</v>
      </c>
    </row>
    <row r="68" spans="1:6" s="7" customFormat="1" ht="12.75">
      <c r="A68" s="8">
        <v>68</v>
      </c>
      <c r="B68" s="7" t="s">
        <v>299</v>
      </c>
      <c r="C68" s="7" t="s">
        <v>300</v>
      </c>
      <c r="D68" s="7" t="s">
        <v>167</v>
      </c>
      <c r="E68" s="9" t="s">
        <v>155</v>
      </c>
      <c r="F68" s="7" t="s">
        <v>147</v>
      </c>
    </row>
    <row r="69" spans="1:6" s="7" customFormat="1" ht="12.75">
      <c r="A69" s="8">
        <v>69</v>
      </c>
      <c r="B69" s="7" t="s">
        <v>301</v>
      </c>
      <c r="C69" s="7" t="s">
        <v>302</v>
      </c>
      <c r="D69" s="7" t="s">
        <v>244</v>
      </c>
      <c r="E69" s="9" t="s">
        <v>184</v>
      </c>
      <c r="F69" s="9" t="s">
        <v>184</v>
      </c>
    </row>
    <row r="70" spans="1:6" s="7" customFormat="1" ht="12.75">
      <c r="A70" s="8">
        <v>70</v>
      </c>
      <c r="B70" s="7" t="s">
        <v>303</v>
      </c>
      <c r="C70" s="7" t="s">
        <v>304</v>
      </c>
      <c r="D70" s="7" t="s">
        <v>167</v>
      </c>
      <c r="E70" s="9" t="s">
        <v>155</v>
      </c>
      <c r="F70" s="7" t="s">
        <v>147</v>
      </c>
    </row>
    <row r="71" spans="1:6" s="7" customFormat="1" ht="12.75">
      <c r="A71" s="8">
        <v>71</v>
      </c>
      <c r="B71" s="7" t="s">
        <v>305</v>
      </c>
      <c r="C71" s="7" t="s">
        <v>306</v>
      </c>
      <c r="D71" s="7" t="s">
        <v>189</v>
      </c>
      <c r="E71" s="9" t="s">
        <v>184</v>
      </c>
      <c r="F71" s="9" t="s">
        <v>184</v>
      </c>
    </row>
    <row r="72" spans="1:6" s="7" customFormat="1" ht="12.75">
      <c r="A72" s="8">
        <v>72</v>
      </c>
      <c r="B72" s="7" t="s">
        <v>307</v>
      </c>
      <c r="C72" s="7" t="s">
        <v>308</v>
      </c>
      <c r="D72" s="7" t="s">
        <v>167</v>
      </c>
      <c r="E72" s="9" t="s">
        <v>155</v>
      </c>
      <c r="F72" s="7" t="s">
        <v>147</v>
      </c>
    </row>
    <row r="73" spans="1:6" s="7" customFormat="1" ht="12.75">
      <c r="A73" s="8">
        <v>73</v>
      </c>
      <c r="B73" s="7" t="s">
        <v>309</v>
      </c>
      <c r="C73" s="7" t="s">
        <v>310</v>
      </c>
      <c r="D73" s="7" t="s">
        <v>154</v>
      </c>
      <c r="E73" s="9" t="s">
        <v>155</v>
      </c>
      <c r="F73" s="7" t="s">
        <v>147</v>
      </c>
    </row>
    <row r="74" spans="1:6" s="7" customFormat="1" ht="12.75">
      <c r="A74" s="8">
        <v>74</v>
      </c>
      <c r="B74" s="7" t="s">
        <v>311</v>
      </c>
      <c r="C74" s="7" t="s">
        <v>312</v>
      </c>
      <c r="D74" s="7" t="s">
        <v>178</v>
      </c>
      <c r="E74" s="9" t="s">
        <v>151</v>
      </c>
      <c r="F74" s="9" t="s">
        <v>151</v>
      </c>
    </row>
    <row r="75" spans="1:6" s="7" customFormat="1" ht="12.75">
      <c r="A75" s="8">
        <v>75</v>
      </c>
      <c r="B75" s="7" t="s">
        <v>313</v>
      </c>
      <c r="C75" s="7" t="s">
        <v>314</v>
      </c>
      <c r="D75" s="7" t="s">
        <v>315</v>
      </c>
      <c r="E75" s="9" t="s">
        <v>164</v>
      </c>
      <c r="F75" s="7" t="s">
        <v>147</v>
      </c>
    </row>
    <row r="76" spans="1:6" s="7" customFormat="1" ht="12.75">
      <c r="A76" s="8">
        <v>76</v>
      </c>
      <c r="B76" s="7" t="s">
        <v>316</v>
      </c>
      <c r="C76" s="7" t="s">
        <v>317</v>
      </c>
      <c r="D76" s="7" t="s">
        <v>189</v>
      </c>
      <c r="E76" s="9" t="s">
        <v>184</v>
      </c>
      <c r="F76" s="9" t="s">
        <v>184</v>
      </c>
    </row>
    <row r="77" spans="1:6" s="7" customFormat="1" ht="12.75">
      <c r="A77" s="8">
        <v>77</v>
      </c>
      <c r="B77" s="7" t="s">
        <v>318</v>
      </c>
      <c r="C77" s="7" t="s">
        <v>319</v>
      </c>
      <c r="D77" s="7" t="s">
        <v>219</v>
      </c>
      <c r="E77" s="9" t="s">
        <v>164</v>
      </c>
      <c r="F77" s="7" t="s">
        <v>147</v>
      </c>
    </row>
    <row r="78" spans="1:6" s="7" customFormat="1" ht="12.75">
      <c r="A78" s="8">
        <v>78</v>
      </c>
      <c r="B78" s="7" t="s">
        <v>320</v>
      </c>
      <c r="C78" s="7" t="s">
        <v>321</v>
      </c>
      <c r="D78" s="7" t="s">
        <v>189</v>
      </c>
      <c r="E78" s="9" t="s">
        <v>184</v>
      </c>
      <c r="F78" s="9" t="s">
        <v>184</v>
      </c>
    </row>
    <row r="79" spans="1:6" s="7" customFormat="1" ht="12.75">
      <c r="A79" s="8">
        <v>79</v>
      </c>
      <c r="B79" s="7" t="s">
        <v>322</v>
      </c>
      <c r="C79" s="7" t="s">
        <v>323</v>
      </c>
      <c r="D79" s="7" t="s">
        <v>145</v>
      </c>
      <c r="E79" s="9" t="s">
        <v>146</v>
      </c>
      <c r="F79" s="7" t="s">
        <v>147</v>
      </c>
    </row>
    <row r="80" spans="1:6" s="7" customFormat="1" ht="12.75">
      <c r="A80" s="8">
        <v>80</v>
      </c>
      <c r="B80" s="7" t="s">
        <v>324</v>
      </c>
      <c r="C80" s="7" t="s">
        <v>325</v>
      </c>
      <c r="D80" s="7" t="s">
        <v>238</v>
      </c>
      <c r="E80" s="9" t="s">
        <v>155</v>
      </c>
      <c r="F80" s="7" t="s">
        <v>147</v>
      </c>
    </row>
    <row r="81" spans="1:6" s="7" customFormat="1" ht="12.75">
      <c r="A81" s="8">
        <v>81</v>
      </c>
      <c r="B81" s="7" t="s">
        <v>326</v>
      </c>
      <c r="C81" s="7" t="s">
        <v>327</v>
      </c>
      <c r="D81" s="7" t="s">
        <v>238</v>
      </c>
      <c r="E81" s="9" t="s">
        <v>155</v>
      </c>
      <c r="F81" s="7" t="s">
        <v>147</v>
      </c>
    </row>
    <row r="82" spans="1:6" s="7" customFormat="1" ht="12.75">
      <c r="A82" s="8">
        <v>82</v>
      </c>
      <c r="B82" s="7" t="s">
        <v>328</v>
      </c>
      <c r="C82" s="7" t="s">
        <v>329</v>
      </c>
      <c r="D82" s="7" t="s">
        <v>189</v>
      </c>
      <c r="E82" s="9" t="s">
        <v>184</v>
      </c>
      <c r="F82" s="9" t="s">
        <v>184</v>
      </c>
    </row>
    <row r="83" spans="1:6" s="7" customFormat="1" ht="12.75">
      <c r="A83" s="8">
        <v>83</v>
      </c>
      <c r="B83" s="7" t="s">
        <v>330</v>
      </c>
      <c r="C83" s="7" t="s">
        <v>331</v>
      </c>
      <c r="D83" s="7" t="s">
        <v>183</v>
      </c>
      <c r="E83" s="9" t="s">
        <v>184</v>
      </c>
      <c r="F83" s="9" t="s">
        <v>184</v>
      </c>
    </row>
    <row r="84" spans="1:6" s="7" customFormat="1" ht="12.75">
      <c r="A84" s="8">
        <v>84</v>
      </c>
      <c r="B84" s="7" t="s">
        <v>332</v>
      </c>
      <c r="C84" s="7" t="s">
        <v>333</v>
      </c>
      <c r="D84" s="7" t="s">
        <v>172</v>
      </c>
      <c r="E84" s="9" t="s">
        <v>164</v>
      </c>
      <c r="F84" s="7" t="s">
        <v>147</v>
      </c>
    </row>
    <row r="85" spans="1:6" s="7" customFormat="1" ht="12.75">
      <c r="A85" s="8">
        <v>85</v>
      </c>
      <c r="B85" s="7" t="s">
        <v>334</v>
      </c>
      <c r="C85" s="7" t="s">
        <v>335</v>
      </c>
      <c r="D85" s="7" t="s">
        <v>167</v>
      </c>
      <c r="E85" s="9" t="s">
        <v>155</v>
      </c>
      <c r="F85" s="7" t="s">
        <v>147</v>
      </c>
    </row>
    <row r="86" spans="1:6" s="7" customFormat="1" ht="12.75">
      <c r="A86" s="8">
        <v>86</v>
      </c>
      <c r="B86" s="7" t="s">
        <v>336</v>
      </c>
      <c r="C86" s="7" t="s">
        <v>337</v>
      </c>
      <c r="D86" s="7" t="s">
        <v>178</v>
      </c>
      <c r="E86" s="9" t="s">
        <v>151</v>
      </c>
      <c r="F86" s="9" t="s">
        <v>151</v>
      </c>
    </row>
    <row r="87" spans="1:6" s="7" customFormat="1" ht="12.75">
      <c r="A87" s="8">
        <v>87</v>
      </c>
      <c r="B87" s="7" t="s">
        <v>338</v>
      </c>
      <c r="C87" s="7" t="s">
        <v>339</v>
      </c>
      <c r="D87" s="7" t="s">
        <v>241</v>
      </c>
      <c r="E87" s="9" t="s">
        <v>151</v>
      </c>
      <c r="F87" s="9" t="s">
        <v>151</v>
      </c>
    </row>
    <row r="88" spans="1:6" s="7" customFormat="1" ht="12.75">
      <c r="A88" s="8">
        <v>88</v>
      </c>
      <c r="B88" s="7" t="s">
        <v>340</v>
      </c>
      <c r="C88" s="7" t="s">
        <v>341</v>
      </c>
      <c r="D88" s="7" t="s">
        <v>145</v>
      </c>
      <c r="E88" s="9" t="s">
        <v>146</v>
      </c>
      <c r="F88" s="7" t="s">
        <v>147</v>
      </c>
    </row>
    <row r="89" spans="1:6" s="7" customFormat="1" ht="12.75">
      <c r="A89" s="8">
        <v>89</v>
      </c>
      <c r="B89" s="7" t="s">
        <v>342</v>
      </c>
      <c r="C89" s="7" t="s">
        <v>343</v>
      </c>
      <c r="D89" s="7" t="s">
        <v>201</v>
      </c>
      <c r="E89" s="9" t="s">
        <v>146</v>
      </c>
      <c r="F89" s="7" t="s">
        <v>147</v>
      </c>
    </row>
    <row r="90" spans="1:6" s="7" customFormat="1" ht="12.75">
      <c r="A90" s="8">
        <v>90</v>
      </c>
      <c r="B90" s="7" t="s">
        <v>381</v>
      </c>
      <c r="C90" s="7" t="s">
        <v>382</v>
      </c>
      <c r="D90" s="7" t="s">
        <v>201</v>
      </c>
      <c r="E90" s="9" t="s">
        <v>146</v>
      </c>
      <c r="F90" s="7" t="s">
        <v>147</v>
      </c>
    </row>
    <row r="91" spans="1:6" s="7" customFormat="1" ht="12.75">
      <c r="A91" s="8">
        <v>91</v>
      </c>
      <c r="B91" s="7" t="s">
        <v>344</v>
      </c>
      <c r="C91" s="7" t="s">
        <v>345</v>
      </c>
      <c r="D91" s="7" t="s">
        <v>241</v>
      </c>
      <c r="E91" s="9" t="s">
        <v>151</v>
      </c>
      <c r="F91" s="9" t="s">
        <v>151</v>
      </c>
    </row>
    <row r="92" spans="1:6" s="7" customFormat="1" ht="12.75">
      <c r="A92" s="8">
        <v>92</v>
      </c>
      <c r="B92" s="7" t="s">
        <v>346</v>
      </c>
      <c r="C92" s="7" t="s">
        <v>347</v>
      </c>
      <c r="D92" s="7" t="s">
        <v>175</v>
      </c>
      <c r="E92" s="9" t="s">
        <v>164</v>
      </c>
      <c r="F92" s="7" t="s">
        <v>147</v>
      </c>
    </row>
    <row r="93" spans="1:6" s="7" customFormat="1" ht="12.75">
      <c r="A93" s="8">
        <v>93</v>
      </c>
      <c r="B93" s="7" t="s">
        <v>348</v>
      </c>
      <c r="C93" s="7" t="s">
        <v>349</v>
      </c>
      <c r="D93" s="7" t="s">
        <v>163</v>
      </c>
      <c r="E93" s="9" t="s">
        <v>164</v>
      </c>
      <c r="F93" s="7" t="s">
        <v>147</v>
      </c>
    </row>
    <row r="94" spans="1:6" s="7" customFormat="1" ht="12.75">
      <c r="A94" s="8">
        <v>94</v>
      </c>
      <c r="B94" s="7" t="s">
        <v>350</v>
      </c>
      <c r="C94" s="7" t="s">
        <v>351</v>
      </c>
      <c r="D94" s="7" t="s">
        <v>198</v>
      </c>
      <c r="E94" s="9" t="s">
        <v>184</v>
      </c>
      <c r="F94" s="9" t="s">
        <v>184</v>
      </c>
    </row>
    <row r="95" spans="1:6" s="7" customFormat="1" ht="12.75">
      <c r="A95" s="8">
        <v>95</v>
      </c>
      <c r="B95" s="7" t="s">
        <v>352</v>
      </c>
      <c r="C95" s="7" t="s">
        <v>353</v>
      </c>
      <c r="D95" s="7" t="s">
        <v>150</v>
      </c>
      <c r="E95" s="9" t="s">
        <v>151</v>
      </c>
      <c r="F95" s="9" t="s">
        <v>151</v>
      </c>
    </row>
    <row r="96" spans="1:6" s="7" customFormat="1" ht="12.75">
      <c r="A96" s="8">
        <v>96</v>
      </c>
      <c r="B96" s="7" t="s">
        <v>354</v>
      </c>
      <c r="C96" s="7" t="s">
        <v>355</v>
      </c>
      <c r="D96" s="7" t="s">
        <v>145</v>
      </c>
      <c r="E96" s="9" t="s">
        <v>146</v>
      </c>
      <c r="F96" s="7" t="s">
        <v>147</v>
      </c>
    </row>
    <row r="97" spans="1:6" s="7" customFormat="1" ht="12.75">
      <c r="A97" s="8">
        <v>97</v>
      </c>
      <c r="B97" s="7" t="s">
        <v>356</v>
      </c>
      <c r="C97" s="7" t="s">
        <v>357</v>
      </c>
      <c r="D97" s="7" t="s">
        <v>298</v>
      </c>
      <c r="E97" s="9" t="s">
        <v>155</v>
      </c>
      <c r="F97" s="7" t="s">
        <v>147</v>
      </c>
    </row>
    <row r="98" spans="1:6" s="7" customFormat="1" ht="12.75">
      <c r="A98" s="8">
        <v>98</v>
      </c>
      <c r="B98" s="7" t="s">
        <v>358</v>
      </c>
      <c r="C98" s="7" t="s">
        <v>359</v>
      </c>
      <c r="D98" s="7" t="s">
        <v>244</v>
      </c>
      <c r="E98" s="9" t="s">
        <v>184</v>
      </c>
      <c r="F98" s="9" t="s">
        <v>184</v>
      </c>
    </row>
    <row r="99" spans="1:6" s="7" customFormat="1" ht="12.75">
      <c r="A99" s="8">
        <v>99</v>
      </c>
      <c r="B99" s="7" t="s">
        <v>360</v>
      </c>
      <c r="C99" s="7" t="s">
        <v>361</v>
      </c>
      <c r="D99" s="7" t="s">
        <v>183</v>
      </c>
      <c r="E99" s="9" t="s">
        <v>184</v>
      </c>
      <c r="F99" s="9" t="s">
        <v>184</v>
      </c>
    </row>
    <row r="100" spans="1:6" s="7" customFormat="1" ht="12.75">
      <c r="A100" s="8">
        <v>100</v>
      </c>
      <c r="B100" s="7" t="s">
        <v>362</v>
      </c>
      <c r="C100" s="7" t="s">
        <v>363</v>
      </c>
      <c r="D100" s="7" t="s">
        <v>244</v>
      </c>
      <c r="E100" s="9" t="s">
        <v>184</v>
      </c>
      <c r="F100" s="9" t="s">
        <v>184</v>
      </c>
    </row>
    <row r="101" spans="1:6" s="7" customFormat="1" ht="12.75">
      <c r="A101" s="8">
        <v>101</v>
      </c>
      <c r="B101" s="7" t="s">
        <v>364</v>
      </c>
      <c r="C101" s="7" t="s">
        <v>365</v>
      </c>
      <c r="D101" s="7" t="s">
        <v>178</v>
      </c>
      <c r="E101" s="9" t="s">
        <v>151</v>
      </c>
      <c r="F101" s="9" t="s">
        <v>151</v>
      </c>
    </row>
    <row r="102" spans="1:6" s="7" customFormat="1" ht="12.75">
      <c r="A102" s="8">
        <v>102</v>
      </c>
      <c r="B102" s="7" t="s">
        <v>366</v>
      </c>
      <c r="C102" s="7" t="s">
        <v>367</v>
      </c>
      <c r="D102" s="7" t="s">
        <v>150</v>
      </c>
      <c r="E102" s="9" t="s">
        <v>151</v>
      </c>
      <c r="F102" s="9" t="s">
        <v>151</v>
      </c>
    </row>
    <row r="103" spans="1:6" s="7" customFormat="1" ht="12.75">
      <c r="A103" s="8">
        <v>103</v>
      </c>
      <c r="B103" s="7" t="s">
        <v>368</v>
      </c>
      <c r="C103" s="7" t="s">
        <v>369</v>
      </c>
      <c r="D103" s="7" t="s">
        <v>150</v>
      </c>
      <c r="E103" s="9" t="s">
        <v>151</v>
      </c>
      <c r="F103" s="9" t="s">
        <v>151</v>
      </c>
    </row>
    <row r="104" spans="1:6" s="7" customFormat="1" ht="12.75">
      <c r="A104" s="8">
        <v>104</v>
      </c>
      <c r="B104" s="7" t="s">
        <v>370</v>
      </c>
      <c r="C104" s="7" t="s">
        <v>371</v>
      </c>
      <c r="D104" s="7" t="s">
        <v>183</v>
      </c>
      <c r="E104" s="9" t="s">
        <v>184</v>
      </c>
      <c r="F104" s="9" t="s">
        <v>184</v>
      </c>
    </row>
    <row r="105" spans="1:6" s="7" customFormat="1" ht="12.75">
      <c r="A105" s="8">
        <v>105</v>
      </c>
      <c r="B105" s="7" t="s">
        <v>372</v>
      </c>
      <c r="C105" s="7" t="s">
        <v>373</v>
      </c>
      <c r="D105" s="7" t="s">
        <v>183</v>
      </c>
      <c r="E105" s="9" t="s">
        <v>184</v>
      </c>
      <c r="F105" s="9" t="s">
        <v>184</v>
      </c>
    </row>
    <row r="106" spans="1:6" s="7" customFormat="1" ht="12.75">
      <c r="A106" s="8">
        <v>106</v>
      </c>
      <c r="B106" s="7" t="s">
        <v>374</v>
      </c>
      <c r="C106" s="7" t="s">
        <v>375</v>
      </c>
      <c r="D106" s="7" t="s">
        <v>183</v>
      </c>
      <c r="E106" s="9" t="s">
        <v>184</v>
      </c>
      <c r="F106" s="9" t="s">
        <v>184</v>
      </c>
    </row>
    <row r="107" spans="1:6" s="7" customFormat="1" ht="12.75">
      <c r="A107" s="8">
        <v>107</v>
      </c>
      <c r="B107" s="7" t="s">
        <v>376</v>
      </c>
      <c r="C107" s="7" t="s">
        <v>377</v>
      </c>
      <c r="D107" s="7" t="s">
        <v>238</v>
      </c>
      <c r="E107" s="9" t="s">
        <v>155</v>
      </c>
      <c r="F107" s="7" t="s">
        <v>147</v>
      </c>
    </row>
    <row r="108" spans="1:6" s="7" customFormat="1" ht="12.75">
      <c r="A108" s="8">
        <v>108</v>
      </c>
      <c r="B108" s="7" t="s">
        <v>378</v>
      </c>
      <c r="C108" s="7" t="s">
        <v>379</v>
      </c>
      <c r="D108" s="7" t="s">
        <v>219</v>
      </c>
      <c r="E108" s="9" t="s">
        <v>164</v>
      </c>
      <c r="F108" s="7" t="s">
        <v>147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3a5671-46e1-432e-9665-3e7a5ff7ac36" xsi:nil="true"/>
    <lcf76f155ced4ddcb4097134ff3c332f xmlns="42f59f74-7fc0-4c72-80b3-90d7e4b8f02e">
      <Terms xmlns="http://schemas.microsoft.com/office/infopath/2007/PartnerControls"/>
    </lcf76f155ced4ddcb4097134ff3c332f>
    <SharedWithUsers xmlns="ac3a5671-46e1-432e-9665-3e7a5ff7ac36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745802FC001D4197C1CA53B925CA6E" ma:contentTypeVersion="16" ma:contentTypeDescription="Creare un nuovo documento." ma:contentTypeScope="" ma:versionID="8f6367633e2d4b370c2d4e9423301e3c">
  <xsd:schema xmlns:xsd="http://www.w3.org/2001/XMLSchema" xmlns:xs="http://www.w3.org/2001/XMLSchema" xmlns:p="http://schemas.microsoft.com/office/2006/metadata/properties" xmlns:ns2="42f59f74-7fc0-4c72-80b3-90d7e4b8f02e" xmlns:ns3="ac3a5671-46e1-432e-9665-3e7a5ff7ac36" targetNamespace="http://schemas.microsoft.com/office/2006/metadata/properties" ma:root="true" ma:fieldsID="a9d40ccf288367a6c275df83fd3aa1c0" ns2:_="" ns3:_="">
    <xsd:import namespace="42f59f74-7fc0-4c72-80b3-90d7e4b8f02e"/>
    <xsd:import namespace="ac3a5671-46e1-432e-9665-3e7a5ff7ac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59f74-7fc0-4c72-80b3-90d7e4b8f0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c5a36491-74e0-4c35-a6f0-68b60f884c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a5671-46e1-432e-9665-3e7a5ff7ac3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a89bcbd-c9bb-409c-9719-16cec3473227}" ma:internalName="TaxCatchAll" ma:showField="CatchAllData" ma:web="ac3a5671-46e1-432e-9665-3e7a5ff7ac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2394C8-E55A-4702-8931-385442CA183F}">
  <ds:schemaRefs>
    <ds:schemaRef ds:uri="http://schemas.microsoft.com/office/infopath/2007/PartnerControls"/>
    <ds:schemaRef ds:uri="http://purl.org/dc/elements/1.1/"/>
    <ds:schemaRef ds:uri="ac3a5671-46e1-432e-9665-3e7a5ff7ac36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42f59f74-7fc0-4c72-80b3-90d7e4b8f02e"/>
  </ds:schemaRefs>
</ds:datastoreItem>
</file>

<file path=customXml/itemProps2.xml><?xml version="1.0" encoding="utf-8"?>
<ds:datastoreItem xmlns:ds="http://schemas.openxmlformats.org/officeDocument/2006/customXml" ds:itemID="{F25AE41D-1D66-429F-A2B2-C78C47EE64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2722DA-40C1-4A21-BA87-96497734F8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59f74-7fc0-4c72-80b3-90d7e4b8f02e"/>
    <ds:schemaRef ds:uri="ac3a5671-46e1-432e-9665-3e7a5ff7ac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6</vt:i4>
      </vt:variant>
    </vt:vector>
  </HeadingPairs>
  <TitlesOfParts>
    <vt:vector size="14" baseType="lpstr">
      <vt:lpstr>questionario</vt:lpstr>
      <vt:lpstr>Focus - POLITICHE RETRIBUTIVE</vt:lpstr>
      <vt:lpstr>caricatore</vt:lpstr>
      <vt:lpstr>feedback assenze</vt:lpstr>
      <vt:lpstr>check assenze</vt:lpstr>
      <vt:lpstr>ccnl</vt:lpstr>
      <vt:lpstr>ateco_2025_2digit</vt:lpstr>
      <vt:lpstr>provincia</vt:lpstr>
      <vt:lpstr>'check assenze'!Area_stampa</vt:lpstr>
      <vt:lpstr>'feedback assenze'!Area_stampa</vt:lpstr>
      <vt:lpstr>'Focus - POLITICHE RETRIBUTIVE'!Area_stampa</vt:lpstr>
      <vt:lpstr>questionario!Area_stampa</vt:lpstr>
      <vt:lpstr>ccnl!Titoli_stampa</vt:lpstr>
      <vt:lpstr>questionario!Titoli_stampa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glabartino</dc:creator>
  <cp:lastModifiedBy>Saba Alessandra</cp:lastModifiedBy>
  <cp:lastPrinted>2026-02-08T15:11:34Z</cp:lastPrinted>
  <dcterms:created xsi:type="dcterms:W3CDTF">2018-02-13T10:01:45Z</dcterms:created>
  <dcterms:modified xsi:type="dcterms:W3CDTF">2026-02-23T09:19:52Z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0x0101004A745802FC001D4197C1CA53B925CA6E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